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66925"/>
  <mc:AlternateContent xmlns:mc="http://schemas.openxmlformats.org/markup-compatibility/2006">
    <mc:Choice Requires="x15">
      <x15ac:absPath xmlns:x15ac="http://schemas.microsoft.com/office/spreadsheetml/2010/11/ac" url="https://perseusmining-my.sharepoint.com/personal/jessica_volich_perseusmining_com/Documents/"/>
    </mc:Choice>
  </mc:AlternateContent>
  <xr:revisionPtr revIDLastSave="88" documentId="8_{742D2731-A916-4AB3-8F64-2DCC3878AA68}" xr6:coauthVersionLast="46" xr6:coauthVersionMax="47" xr10:uidLastSave="{BE346AA0-014A-4156-9538-5ED9FDEDACB1}"/>
  <workbookProtection workbookAlgorithmName="SHA-512" workbookHashValue="x/sCchG74hF1G0GBHMEM7HKU9qvVdwhnjpkdq+ThqLqtXkxf9ClCj7C8qNdfxJQckDCou2nIN39nsku22IBU8w==" workbookSaltValue="JSBy0htE22VI3tSA8ZfZOw==" workbookSpinCount="100000" lockStructure="1"/>
  <bookViews>
    <workbookView xWindow="28680" yWindow="-120" windowWidth="29040" windowHeight="15840" tabRatio="911" xr2:uid="{1526671F-C8AE-4472-B594-67D0B1E9B8FA}"/>
  </bookViews>
  <sheets>
    <sheet name="Home" sheetId="2" r:id="rId1"/>
    <sheet name="Data Contents" sheetId="3" r:id="rId2"/>
    <sheet name="Economic Contributions" sheetId="11" r:id="rId3"/>
    <sheet name="Safety" sheetId="4" r:id="rId4"/>
    <sheet name="Health" sheetId="5" r:id="rId5"/>
    <sheet name="People" sheetId="6" r:id="rId6"/>
    <sheet name="Communities &amp; Human Rights " sheetId="12" r:id="rId7"/>
    <sheet name="Artisanal Mining" sheetId="17" r:id="rId8"/>
    <sheet name="Resettlement" sheetId="39" r:id="rId9"/>
    <sheet name="Emissions" sheetId="8" r:id="rId10"/>
    <sheet name="Energy" sheetId="7" r:id="rId11"/>
    <sheet name="Water" sheetId="13" r:id="rId12"/>
    <sheet name="Tailings" sheetId="14" r:id="rId13"/>
    <sheet name="Biodiversity &amp; Environment" sheetId="16" r:id="rId14"/>
    <sheet name="Waste" sheetId="15" r:id="rId15"/>
    <sheet name="Closure" sheetId="19" r:id="rId16"/>
    <sheet name="GRI Index" sheetId="9" r:id="rId17"/>
    <sheet name="TCFD" sheetId="47" r:id="rId18"/>
    <sheet name="RGMP" sheetId="24" r:id="rId19"/>
    <sheet name="WEF IBC Metrics" sheetId="26" r:id="rId20"/>
    <sheet name="Equator Principles" sheetId="36" r:id="rId21"/>
    <sheet name="IFC Performance Standards" sheetId="37" r:id="rId22"/>
    <sheet name="SASB" sheetId="10" r:id="rId23"/>
  </sheets>
  <definedNames>
    <definedName name="OK" localSheetId="16" hidden="1">{"analyst",#N/A,FALSE,"Result";"Index",#N/A,FALSE,"Index";"asx1",#N/A,FALSE,"ASX1";"asx2",#N/A,FALSE,"ASX2";"Review",#N/A,FALSE,"Review";"Analyst",#N/A,FALSE,"Analyst"}</definedName>
    <definedName name="OK" localSheetId="17"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16" hidden="1">{"analyst",#N/A,FALSE,"Result";"Index",#N/A,FALSE,"Index";"asx1",#N/A,FALSE,"ASX1";"asx2",#N/A,FALSE,"ASX2";"Review",#N/A,FALSE,"Review";"Analyst",#N/A,FALSE,"Analyst"}</definedName>
    <definedName name="OK_1" localSheetId="17"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_xlnm.Print_Area" localSheetId="2">'Economic Contributions'!$A$1:$G$49</definedName>
    <definedName name="_xlnm.Print_Area" localSheetId="10">Energy!$A$1:$G$48</definedName>
    <definedName name="_xlnm.Print_Area" localSheetId="4">Health!$A$1:$G$25</definedName>
    <definedName name="_xlnm.Print_Area" localSheetId="0">Home!$A$1:$A$18</definedName>
    <definedName name="_xlnm.Print_Area" localSheetId="3">Safety!$A$1:$G$47</definedName>
    <definedName name="vsdf" localSheetId="16" hidden="1">{"ResultsSummaryNew",#N/A,FALSE,"ASX QTR";"Index",#N/A,FALSE,"ASX Ind";"ASXNew",#N/A,FALSE,"ASX QTR"}</definedName>
    <definedName name="vsdf" localSheetId="17" hidden="1">{"ResultsSummaryNew",#N/A,FALSE,"ASX QTR";"Index",#N/A,FALSE,"ASX Ind";"ASXNew",#N/A,FALSE,"ASX QTR"}</definedName>
    <definedName name="vsdf" hidden="1">{"ResultsSummaryNew",#N/A,FALSE,"ASX QTR";"Index",#N/A,FALSE,"ASX Ind";"ASXNew",#N/A,FALSE,"ASX QTR"}</definedName>
    <definedName name="vsdf_1" localSheetId="16" hidden="1">{"ResultsSummaryNew",#N/A,FALSE,"ASX QTR";"Index",#N/A,FALSE,"ASX Ind";"ASXNew",#N/A,FALSE,"ASX QTR"}</definedName>
    <definedName name="vsdf_1" localSheetId="17" hidden="1">{"ResultsSummaryNew",#N/A,FALSE,"ASX QTR";"Index",#N/A,FALSE,"ASX Ind";"ASXNew",#N/A,FALSE,"ASX QTR"}</definedName>
    <definedName name="vsdf_1" hidden="1">{"ResultsSummaryNew",#N/A,FALSE,"ASX QTR";"Index",#N/A,FALSE,"ASX Ind";"ASXNew",#N/A,FALSE,"ASX QTR"}</definedName>
    <definedName name="wrn.aaPressRelease." localSheetId="16" hidden="1">{"ResultsSummaryNew",#N/A,FALSE,"ASX QTR";"Index",#N/A,FALSE,"ASX Ind";"ASXNew",#N/A,FALSE,"ASX QTR"}</definedName>
    <definedName name="wrn.aaPressRelease." localSheetId="17" hidden="1">{"ResultsSummaryNew",#N/A,FALSE,"ASX QTR";"Index",#N/A,FALSE,"ASX Ind";"ASXNew",#N/A,FALSE,"ASX QTR"}</definedName>
    <definedName name="wrn.aaPressRelease." hidden="1">{"ResultsSummaryNew",#N/A,FALSE,"ASX QTR";"Index",#N/A,FALSE,"ASX Ind";"ASXNew",#N/A,FALSE,"ASX QTR"}</definedName>
    <definedName name="wrn.aaPressRelease._1" localSheetId="16" hidden="1">{"ResultsSummaryNew",#N/A,FALSE,"ASX QTR";"Index",#N/A,FALSE,"ASX Ind";"ASXNew",#N/A,FALSE,"ASX QTR"}</definedName>
    <definedName name="wrn.aaPressRelease._1" localSheetId="17" hidden="1">{"ResultsSummaryNew",#N/A,FALSE,"ASX QTR";"Index",#N/A,FALSE,"ASX Ind";"ASXNew",#N/A,FALSE,"ASX QTR"}</definedName>
    <definedName name="wrn.aaPressRelease._1" hidden="1">{"ResultsSummaryNew",#N/A,FALSE,"ASX QTR";"Index",#N/A,FALSE,"ASX Ind";"ASXNew",#N/A,FALSE,"ASX QTR"}</definedName>
    <definedName name="wrn.Accounts." localSheetId="16" hidden="1">{"BSPLCF",#N/A,FALSE,"BS, PL, Cash flow";"BSPLCF_CONTD",#N/A,FALSE,"BS,PL,CF_contd"}</definedName>
    <definedName name="wrn.Accounts." localSheetId="17" hidden="1">{"BSPLCF",#N/A,FALSE,"BS, PL, Cash flow";"BSPLCF_CONTD",#N/A,FALSE,"BS,PL,CF_contd"}</definedName>
    <definedName name="wrn.Accounts." hidden="1">{"BSPLCF",#N/A,FALSE,"BS, PL, Cash flow";"BSPLCF_CONTD",#N/A,FALSE,"BS,PL,CF_contd"}</definedName>
    <definedName name="wrn.Accounts._1" localSheetId="16" hidden="1">{"BSPLCF",#N/A,FALSE,"BS, PL, Cash flow";"BSPLCF_CONTD",#N/A,FALSE,"BS,PL,CF_contd"}</definedName>
    <definedName name="wrn.Accounts._1" localSheetId="17" hidden="1">{"BSPLCF",#N/A,FALSE,"BS, PL, Cash flow";"BSPLCF_CONTD",#N/A,FALSE,"BS,PL,CF_contd"}</definedName>
    <definedName name="wrn.Accounts._1" hidden="1">{"BSPLCF",#N/A,FALSE,"BS, PL, Cash flow";"BSPLCF_CONTD",#N/A,FALSE,"BS,PL,CF_contd"}</definedName>
    <definedName name="wrn.PressRelease." localSheetId="16" hidden="1">{"analyst",#N/A,FALSE,"Result";"Index",#N/A,FALSE,"Index";"asx1",#N/A,FALSE,"ASX1";"asx2",#N/A,FALSE,"ASX2";"Review",#N/A,FALSE,"Review";"Analyst",#N/A,FALSE,"Analyst"}</definedName>
    <definedName name="wrn.PressRelease." localSheetId="17"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16" hidden="1">{"analyst",#N/A,FALSE,"Result";"Index",#N/A,FALSE,"Index";"asx1",#N/A,FALSE,"ASX1";"asx2",#N/A,FALSE,"ASX2";"Review",#N/A,FALSE,"Review";"Analyst",#N/A,FALSE,"Analyst"}</definedName>
    <definedName name="wrn.PressRelease._1" localSheetId="17"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1" l="1"/>
  <c r="D23" i="11"/>
  <c r="C23" i="11"/>
  <c r="D23" i="15" l="1"/>
  <c r="E23" i="15"/>
  <c r="C23" i="15"/>
  <c r="C27" i="15" s="1"/>
  <c r="C101" i="6"/>
  <c r="C103" i="6"/>
  <c r="D27" i="15" l="1"/>
  <c r="C28" i="15"/>
  <c r="D28" i="15" s="1"/>
  <c r="C42" i="6"/>
  <c r="C33" i="16" l="1"/>
  <c r="E22" i="11"/>
  <c r="D22" i="11"/>
  <c r="C46" i="8" l="1"/>
  <c r="D50" i="4" l="1"/>
  <c r="C49" i="12"/>
  <c r="C50" i="12"/>
  <c r="C51" i="12"/>
  <c r="C52" i="12"/>
  <c r="C53" i="12"/>
  <c r="C54" i="12"/>
  <c r="C55" i="12"/>
  <c r="E56" i="12"/>
  <c r="D56" i="12"/>
  <c r="C48" i="12"/>
  <c r="C42" i="12"/>
  <c r="C40" i="12"/>
  <c r="D43" i="12"/>
  <c r="E43" i="12"/>
  <c r="E41" i="12"/>
  <c r="D41" i="12"/>
  <c r="C49" i="4"/>
  <c r="C50" i="4"/>
  <c r="C56" i="12" l="1"/>
  <c r="C41" i="12"/>
  <c r="C43" i="12"/>
  <c r="G19" i="6"/>
  <c r="G20" i="6"/>
  <c r="G12" i="6"/>
  <c r="G11" i="6"/>
  <c r="G10" i="6"/>
  <c r="F30" i="11" l="1"/>
  <c r="E30" i="11"/>
  <c r="E24" i="11" s="1"/>
  <c r="D30" i="11"/>
  <c r="C29" i="11"/>
  <c r="C28" i="11"/>
  <c r="C10" i="14" l="1"/>
  <c r="C9" i="14"/>
  <c r="C30" i="11" l="1"/>
  <c r="C22" i="11"/>
  <c r="C118" i="6"/>
  <c r="C117" i="6"/>
  <c r="C115" i="6"/>
  <c r="C114" i="6"/>
  <c r="C112" i="6"/>
  <c r="C111" i="6"/>
  <c r="C20" i="6"/>
  <c r="E13" i="6"/>
  <c r="G13" i="6" s="1"/>
  <c r="H13" i="6"/>
  <c r="C11" i="6"/>
  <c r="L32" i="6"/>
  <c r="K32" i="6"/>
  <c r="J32" i="6"/>
  <c r="I32" i="6"/>
  <c r="H32" i="6"/>
  <c r="G32" i="6"/>
  <c r="F32" i="6"/>
  <c r="C32" i="6"/>
  <c r="C24" i="11" l="1"/>
  <c r="L16" i="13" l="1"/>
  <c r="K16" i="13"/>
  <c r="J16" i="13"/>
  <c r="I14" i="13"/>
  <c r="H16" i="13"/>
  <c r="G16" i="13"/>
  <c r="F16" i="13"/>
  <c r="E16" i="13"/>
  <c r="L13" i="13"/>
  <c r="K13" i="13"/>
  <c r="J13" i="13"/>
  <c r="I12" i="13"/>
  <c r="I11" i="13"/>
  <c r="H13" i="13"/>
  <c r="G13" i="13"/>
  <c r="F13" i="13"/>
  <c r="E13" i="13"/>
  <c r="D13" i="13"/>
  <c r="I16" i="13" l="1"/>
  <c r="I13" i="13"/>
  <c r="C13" i="16" l="1"/>
  <c r="C12" i="16"/>
  <c r="C11" i="16"/>
  <c r="C10" i="16"/>
  <c r="C9" i="16"/>
  <c r="D20" i="16"/>
  <c r="C20" i="16" s="1"/>
  <c r="C19" i="16"/>
  <c r="C23" i="16"/>
  <c r="C22" i="16"/>
  <c r="D21" i="16"/>
  <c r="C18" i="16" l="1"/>
  <c r="C21" i="16" s="1"/>
  <c r="C23" i="6" l="1"/>
  <c r="D19" i="6" l="1"/>
  <c r="D21" i="6"/>
  <c r="D22" i="6"/>
  <c r="D20" i="6"/>
  <c r="E42" i="11"/>
  <c r="D42" i="11"/>
  <c r="D24" i="11" s="1"/>
  <c r="C42" i="11"/>
  <c r="F48" i="6" l="1"/>
  <c r="E48" i="6"/>
  <c r="D48" i="6"/>
  <c r="C48" i="6"/>
  <c r="C14" i="6"/>
  <c r="C126" i="6" s="1"/>
  <c r="D11" i="6" l="1"/>
  <c r="D10" i="6"/>
  <c r="D13" i="6"/>
  <c r="D12" i="6"/>
  <c r="D23" i="6" l="1"/>
  <c r="D14" i="6"/>
</calcChain>
</file>

<file path=xl/sharedStrings.xml><?xml version="1.0" encoding="utf-8"?>
<sst xmlns="http://schemas.openxmlformats.org/spreadsheetml/2006/main" count="1922" uniqueCount="1257">
  <si>
    <t>About the 2020 sustainability performance data</t>
  </si>
  <si>
    <t xml:space="preserve">This performance data reflects the annual disclosure of our sustainability performance at operations and joint ventures where Perseus is the majority owner and operator. 
Any restatements of this data set will be noted in italics with an explanation for the restatement.  </t>
  </si>
  <si>
    <t xml:space="preserve">About the data: figures, rounding, and intensity-based denominators </t>
  </si>
  <si>
    <r>
      <rPr>
        <b/>
        <sz val="10"/>
        <color rgb="FF000000"/>
        <rFont val="Calibri Light"/>
        <family val="2"/>
        <scheme val="major"/>
      </rPr>
      <t>Currencies</t>
    </r>
    <r>
      <rPr>
        <sz val="10"/>
        <color rgb="FF000000"/>
        <rFont val="Calibri Light"/>
        <family val="2"/>
        <scheme val="major"/>
      </rPr>
      <t>: All financial figures are quoted in U.S. dollars unless otherwise noted.</t>
    </r>
  </si>
  <si>
    <r>
      <rPr>
        <b/>
        <sz val="10"/>
        <color rgb="FF000000"/>
        <rFont val="Calibri Light"/>
        <family val="2"/>
        <scheme val="major"/>
      </rPr>
      <t>Rounding</t>
    </r>
    <r>
      <rPr>
        <sz val="10"/>
        <color rgb="FF000000"/>
        <rFont val="Calibri Light"/>
        <family val="2"/>
        <scheme val="major"/>
      </rPr>
      <t>: Some figures and percentages may not add up to the total figure or 100 percent due to rounding.</t>
    </r>
  </si>
  <si>
    <t xml:space="preserve">Finding additional financial and non-financial information  </t>
  </si>
  <si>
    <t>Financial and Investor Relations: For additional information about Perseus's Investor Relations presentations, financials and communications, visit Perseus's Investor Relations page at: https://perseusmining.com/asx-announcements/
Governance and ethics: Details of our Board's bylaws, committee charters, guidelines, Perseus Code of Conduct, public Perseus policies and standards, and other governance practices are available on our website at: https://perseusmining.com/corporate-governance/
2020 annual sustainability reporting suite: The 2020 ESG data tables are part of a larger package of sustainability disclosures in the 2020 Sustainability Report which is available on our website: https://perseusmining.com/sustainability-snapshot/</t>
  </si>
  <si>
    <t>Providing feedback</t>
  </si>
  <si>
    <t>We welcome feedback on this data set, our annual sustainability report or any other aspect of our ESG performance. Please send general comments to info@perseusmining.com</t>
  </si>
  <si>
    <t>ECONOMIC CONTRIBUTIONS</t>
  </si>
  <si>
    <t>Performance metric</t>
  </si>
  <si>
    <t>Spreadsheet tab</t>
  </si>
  <si>
    <t>Economic contributions (USD$ thousands)</t>
  </si>
  <si>
    <t>Economic Contributions</t>
  </si>
  <si>
    <t>Direct economic contributions (USD$ thousands)</t>
  </si>
  <si>
    <t>Community contributions (USD$ thousands)</t>
  </si>
  <si>
    <t>Local procurement (USD$ thousands)</t>
  </si>
  <si>
    <t>Political contributions (USD$ thousands)</t>
  </si>
  <si>
    <t>Production (tonnes)</t>
  </si>
  <si>
    <t>Performance metrics</t>
  </si>
  <si>
    <t>Fatalities (Safety)</t>
  </si>
  <si>
    <t>Safety</t>
  </si>
  <si>
    <t>Total recordable injuries</t>
  </si>
  <si>
    <t>Lost time injuries</t>
  </si>
  <si>
    <t>Number of hours worked</t>
  </si>
  <si>
    <t>Fines and prosecutions (Safety)</t>
  </si>
  <si>
    <t>Safety hazards reported per region of operation</t>
  </si>
  <si>
    <t>Fatalities (Health)</t>
  </si>
  <si>
    <t>Health</t>
  </si>
  <si>
    <t>Occupational illness cases</t>
  </si>
  <si>
    <t>Fines and prosecutions (Health)</t>
  </si>
  <si>
    <t>Workforce data by region - employees</t>
  </si>
  <si>
    <t>People</t>
  </si>
  <si>
    <t>Workforce data by region - contractors</t>
  </si>
  <si>
    <t>Workforce data by category and diversity by proportion of total employees</t>
  </si>
  <si>
    <t>Workforce data by proportion of each category and diversity</t>
  </si>
  <si>
    <t>Board diversity</t>
  </si>
  <si>
    <t>Employee diversity</t>
  </si>
  <si>
    <t>Pay equality</t>
  </si>
  <si>
    <t>Average hours of training per personnel - by region</t>
  </si>
  <si>
    <t>Average hours of training per personnel - historical</t>
  </si>
  <si>
    <t>Proportion of governance body members, employees and others trained on Perseus's anti-corruption policies and procedures</t>
  </si>
  <si>
    <t>Employee hiring and turnover rates</t>
  </si>
  <si>
    <t>Employee parental leave</t>
  </si>
  <si>
    <t>Strikes and lock-outs</t>
  </si>
  <si>
    <t>Performance and career development reviews</t>
  </si>
  <si>
    <t>Local communities</t>
  </si>
  <si>
    <t>Communities &amp; Human Rights</t>
  </si>
  <si>
    <t xml:space="preserve">Human rights reviews </t>
  </si>
  <si>
    <t>Non-technical delays</t>
  </si>
  <si>
    <t xml:space="preserve">Employee training </t>
  </si>
  <si>
    <t xml:space="preserve">Fines and prosecutions </t>
  </si>
  <si>
    <t>Grievances</t>
  </si>
  <si>
    <t>Grievances by type</t>
  </si>
  <si>
    <t>Artisanal and small-scale mining</t>
  </si>
  <si>
    <t>ASM</t>
  </si>
  <si>
    <t>Resettlement</t>
  </si>
  <si>
    <t>ENVIRONMENT</t>
  </si>
  <si>
    <t>Total greenhouse gas emissions (tCO2e)</t>
  </si>
  <si>
    <t>Emissions</t>
  </si>
  <si>
    <t>Total greenhouse gas emissions (tCO2e) by gas</t>
  </si>
  <si>
    <t>Sources of total greenhouse gas emissions (tCO2e)</t>
  </si>
  <si>
    <t>Total greenhouse gas emissions by location (tCO2e)</t>
  </si>
  <si>
    <t>Greenhouse gas emissions intensity</t>
  </si>
  <si>
    <t>Total scope 3 greenhouse gas emissions (tCO2e)</t>
  </si>
  <si>
    <t>Scope 3 greenhouse gas emissions per category (tCO2e)</t>
  </si>
  <si>
    <t>Total energy use (GJ)</t>
  </si>
  <si>
    <t>Energy</t>
  </si>
  <si>
    <t>Total electricity used from grid (GJ)</t>
  </si>
  <si>
    <t>Primary sources of energy used (percentage)</t>
  </si>
  <si>
    <t>Sources of purchased electricity used (percentage)</t>
  </si>
  <si>
    <t>Energy efficiency</t>
  </si>
  <si>
    <t>Water from all areas</t>
  </si>
  <si>
    <t>Water</t>
  </si>
  <si>
    <t>Total amounts of overburden, rock, tailings, and sludges and their associated risks</t>
  </si>
  <si>
    <t>Tailings</t>
  </si>
  <si>
    <t>Tailings disclosure per facility</t>
  </si>
  <si>
    <t>IUCN Red List and national conservation list species</t>
  </si>
  <si>
    <t>Biodiversity &amp; Environment</t>
  </si>
  <si>
    <t>Land disturbance, rehabilitation and conservation</t>
  </si>
  <si>
    <t>Acid rock drainage</t>
  </si>
  <si>
    <t>Waste by composition (metric tonnes)</t>
  </si>
  <si>
    <t>Waste</t>
  </si>
  <si>
    <t>Total waste (metric tonnes)</t>
  </si>
  <si>
    <t>Waste diverted from disposal by recovery operation (metric tonnes)</t>
  </si>
  <si>
    <t>Waste directed to disposal by disposal operation (metric tonnes)</t>
  </si>
  <si>
    <t>Closure planning</t>
  </si>
  <si>
    <t>Closure</t>
  </si>
  <si>
    <t>REPORTING, STANDARDS &amp; CERTIFICATIONS</t>
  </si>
  <si>
    <t>Frameworks</t>
  </si>
  <si>
    <t>Global Reporting Initiative (GRI) Index and Sustainable Development Goals (SDGs)</t>
  </si>
  <si>
    <t>GRI Index</t>
  </si>
  <si>
    <t>Task force on Climate-related Financial Disclosures (TCFD)</t>
  </si>
  <si>
    <t>TCFD</t>
  </si>
  <si>
    <t>Responsible Gold Mining Principles (RGMPs)</t>
  </si>
  <si>
    <t>RGMP</t>
  </si>
  <si>
    <t xml:space="preserve">World Economic Forum International Business Council (IBC) Metrics </t>
  </si>
  <si>
    <t>WEF IBC Metrics</t>
  </si>
  <si>
    <t>Equator Principles</t>
  </si>
  <si>
    <t>IFC Performance Standards</t>
  </si>
  <si>
    <t>Sustainability Accounting Standards Board (SASB)</t>
  </si>
  <si>
    <t>SASB</t>
  </si>
  <si>
    <t>Sustainability Data Book 2020</t>
  </si>
  <si>
    <t>Total revenue</t>
  </si>
  <si>
    <t>Operating costs</t>
  </si>
  <si>
    <t>EBIT</t>
  </si>
  <si>
    <t>Basic earnings per share (USD cents)</t>
  </si>
  <si>
    <t>Profit/(loss) after tax</t>
  </si>
  <si>
    <t>Employment costs (1)</t>
  </si>
  <si>
    <t>Payments to providers of capital (2)</t>
  </si>
  <si>
    <t>Government payments and payables (3)</t>
  </si>
  <si>
    <t>(1) Represents employment costs for our countries of mine operation.</t>
  </si>
  <si>
    <t>(2) Payments to providers of capital include dividend distributions and payments of interest on loans.</t>
  </si>
  <si>
    <t>(3) Government payments and payables include corporate taxes, government royalties and employment taxes paid to the Governments of the countries in which we operate our mines.</t>
  </si>
  <si>
    <t>Direct economic value generated</t>
  </si>
  <si>
    <t>Economic value distributed to host countries</t>
  </si>
  <si>
    <t>Economic value retained</t>
  </si>
  <si>
    <t>Community investment (discretionary) (1)(2)</t>
  </si>
  <si>
    <t>Development fund contributions (non-discretionary) (3)</t>
  </si>
  <si>
    <t>Total community contributions</t>
  </si>
  <si>
    <t>Granularity of community contributions reporting has increased in 2020 in alignment with the evolution and increase in transparency of our sustainability reporting.</t>
  </si>
  <si>
    <t>(1) Community investments are voluntary financial contributions, including in-kind donations of assets and employee time</t>
  </si>
  <si>
    <t>(2) This includes USD $271,991 of voluntary donations made to the Ghanaian and Côte d'Ivoire governments in relation to COVID-19. Additional funds to assist with COVID-19 response were made directly to our host communities.</t>
  </si>
  <si>
    <t>(3) Development contributions are non-discretionary financial contributions, where Perseus is mandated to contribute to community development funds by law.</t>
  </si>
  <si>
    <t xml:space="preserve">Local purchases made in Ghana </t>
  </si>
  <si>
    <t>Local purchases made in Côte d'Ivoire</t>
  </si>
  <si>
    <t>Local purchases - total</t>
  </si>
  <si>
    <t>Local procurement numbers presented for 2019 have been restated due to additional clarity being available over local purchases in the current reporting period.</t>
  </si>
  <si>
    <t>The local procurement numbers presented in the table above exceed total operating costs presented for the Perseus Group for 2020 and 2019 due to differences in approach in foreign exchange translation. The economic contributions have been converted using an average AUD/USD exchange rate, whereas local procurement has been translated using the exchange rate on the date each transaction was incurred. We will work to align the disclosures of these numbers in future reporting periods.</t>
  </si>
  <si>
    <t>Total monetary value of financial and in-kind political contributions made directly and indirectly by the organization</t>
  </si>
  <si>
    <t>Production</t>
  </si>
  <si>
    <t>Taxes (by country where Perseus is tax resident)</t>
  </si>
  <si>
    <t>Ghana</t>
  </si>
  <si>
    <t>Côte d'Ivoire</t>
  </si>
  <si>
    <t>Corporate (1)</t>
  </si>
  <si>
    <t>Names of the resident entities</t>
  </si>
  <si>
    <t>Perseus Mining Ghana Limited</t>
  </si>
  <si>
    <t>Perseus Mining Côte d’Ivoire S.A. (Sissingue)
Perseus Mining Yaouré S.A. (Yaoure)</t>
  </si>
  <si>
    <t>Perseus Mining Limited</t>
  </si>
  <si>
    <t>Primary activities of the organization</t>
  </si>
  <si>
    <t>Mining and extraction</t>
  </si>
  <si>
    <t>Corporate activites for the Group</t>
  </si>
  <si>
    <t>Number of employees</t>
  </si>
  <si>
    <t>Refer to People</t>
  </si>
  <si>
    <t>Revenues from third-party sales (USD$ thousands)</t>
  </si>
  <si>
    <t>Revenues from intra-group transactions with other tax jurisdictions (USD$ thousands)</t>
  </si>
  <si>
    <t>Refer to Interim Financial Report for 31 December 2020</t>
  </si>
  <si>
    <t>Profit/(loss) before tax (USD$ thousands)</t>
  </si>
  <si>
    <t>Total assets (USD$ thousands)</t>
  </si>
  <si>
    <t>Corporate income tax paid on a cash basis (USD$ thousands)</t>
  </si>
  <si>
    <t>Corporate income tax pre-paid/(accrued) on profit/loss (USD$ thousands)</t>
  </si>
  <si>
    <t>8,525</t>
  </si>
  <si>
    <t>Other taxes incurred during the reporting period:</t>
  </si>
  <si>
    <t>Employment taxes withheld (USD$ thousands)</t>
  </si>
  <si>
    <t>Other taxes and duties (USD$ thousands)</t>
  </si>
  <si>
    <t>(1) Represents Australia and Canada.</t>
  </si>
  <si>
    <t xml:space="preserve">Safety </t>
  </si>
  <si>
    <t>Fatalities</t>
  </si>
  <si>
    <t>Number of fatal incidents - employees</t>
  </si>
  <si>
    <t>Number of fatal incidents - contractors</t>
  </si>
  <si>
    <t>Total recordable injuries - total</t>
  </si>
  <si>
    <t>Total recordable injuries - employees</t>
  </si>
  <si>
    <t>Total recordable injuries - contractors</t>
  </si>
  <si>
    <t>Total recordable injury frequency rate (TRIFR) (per 1,000,000 hours worked) - total</t>
  </si>
  <si>
    <t>Total recordable injury frequency rate (TRIFR) (per 1,000,000 hours worked) - employees</t>
  </si>
  <si>
    <t>Total recordable injury frequency rate (TRIFR) (per 1,000,000 hours worked) - contractors</t>
  </si>
  <si>
    <t>Granularity of reporting of recordable injuries between employees and contractors has increased in 2020 in alignment with the evolution and increase in transparency of our sustainability reporting.</t>
  </si>
  <si>
    <t>Total Recordable Injury Frequency Rate (TRIFR) is equivalent to and calculated in the same way as All Injury Frequency Rate (AIFR).</t>
  </si>
  <si>
    <t>Lost time injuries - total</t>
  </si>
  <si>
    <t>Lost time injuries - employees</t>
  </si>
  <si>
    <t>Lost time injuries - contractors</t>
  </si>
  <si>
    <t>0</t>
  </si>
  <si>
    <t>Lost time injury frequency rate (LTIFR) (per 1,000,000 hours worked) - total</t>
  </si>
  <si>
    <t>Lost time injury frequency rate (LTIFR) (per 1,000,000 hours worked) - employees</t>
  </si>
  <si>
    <t>Lost time injury frequency rate (LTIFR) (per 1,000,000 hours worked) - contractors</t>
  </si>
  <si>
    <t>Granularity of reporting of lost time injuries between employees and contractors has increased in 2020 in alignment with the evolution and increase in transparency of our sustainability reporting.</t>
  </si>
  <si>
    <t>Number of hours worked - total</t>
  </si>
  <si>
    <t>Number of hours worked - employees</t>
  </si>
  <si>
    <t>Number of hours worked - contractors</t>
  </si>
  <si>
    <t>Granularity of reporting of exposure hours between employees and contractors has increased in 2020 in alignment with the evolution and increase in transparency of our sustainability reporting.</t>
  </si>
  <si>
    <t>Fines and prosecutions – safety (number)</t>
  </si>
  <si>
    <t>Fines and prosecutions – safety (US$’000)</t>
  </si>
  <si>
    <t>Total</t>
  </si>
  <si>
    <t>Employees</t>
  </si>
  <si>
    <t>Contractors</t>
  </si>
  <si>
    <t>Number of fatal incidents as a result of work-related ill health - employees</t>
  </si>
  <si>
    <t>Number of fatal incidents as a result of work-related ill health - contractors</t>
  </si>
  <si>
    <t>Occupational illness cases - total</t>
  </si>
  <si>
    <t>Occupational illness cases - employees</t>
  </si>
  <si>
    <t>Occupational illness cases - contractors</t>
  </si>
  <si>
    <t>Granularity of reporting of occupational illnesses between employees and contractors has increased in 2020 in alignment with the evolution and increase in transparency of our sustainability reporting.</t>
  </si>
  <si>
    <t>We have performed a review over all health incidents raised across our operations in 2020, to confirm that the nature of these incidents were not indicative of occupational illness cases. We will continue to monitor these incidents and their categorization in future reporting periods.</t>
  </si>
  <si>
    <t>Fines and prosecutions – health (number)</t>
  </si>
  <si>
    <t>Fines and prosecutions – health (US$’000)</t>
  </si>
  <si>
    <t>Category (2020)</t>
  </si>
  <si>
    <t>Average Employee Headcount</t>
  </si>
  <si>
    <t>Headcount Distribution %</t>
  </si>
  <si>
    <t>Local Employees</t>
  </si>
  <si>
    <t>Employees from Region</t>
  </si>
  <si>
    <t>Total National and Local Community Employment</t>
  </si>
  <si>
    <t>Expatriates</t>
  </si>
  <si>
    <t>Perseus Services (1)</t>
  </si>
  <si>
    <t>Corporate (2)</t>
  </si>
  <si>
    <t>(1) Represents employees working in exploration across West Africa.</t>
  </si>
  <si>
    <t>(2) Represents employees working across Australia and Canada. Our non-executive Chairman, Sean Harvey, is our only employee based in Canada.</t>
  </si>
  <si>
    <t>Local Contractors</t>
  </si>
  <si>
    <t>Average Contractor Headcount</t>
  </si>
  <si>
    <t>Contractors from Region</t>
  </si>
  <si>
    <t>Gender</t>
  </si>
  <si>
    <t>Age Group</t>
  </si>
  <si>
    <t>Region</t>
  </si>
  <si>
    <t>Female</t>
  </si>
  <si>
    <t>Male</t>
  </si>
  <si>
    <t>Under 30</t>
  </si>
  <si>
    <t>30-50</t>
  </si>
  <si>
    <t>Over 50</t>
  </si>
  <si>
    <t>Board Level</t>
  </si>
  <si>
    <t>Management Level</t>
  </si>
  <si>
    <t>Senior Level</t>
  </si>
  <si>
    <t>Junior Level</t>
  </si>
  <si>
    <t>Diversity</t>
  </si>
  <si>
    <t>Board diversity (2020)</t>
  </si>
  <si>
    <t>Board Diversity</t>
  </si>
  <si>
    <t>Employee diversity (2020)</t>
  </si>
  <si>
    <t>Percentage of women in senior levels and management</t>
  </si>
  <si>
    <t>Percentage of women - total workforce</t>
  </si>
  <si>
    <t>Pay equality % (2020)</t>
  </si>
  <si>
    <t>N/A</t>
  </si>
  <si>
    <t>Role category</t>
  </si>
  <si>
    <t>Employee and contractor training hours for Perseus Services have been recognised within the other regional categories.</t>
  </si>
  <si>
    <t>Board members</t>
  </si>
  <si>
    <t>Employees and other business partners</t>
  </si>
  <si>
    <t>0.5%</t>
  </si>
  <si>
    <t>0.0%</t>
  </si>
  <si>
    <t>2.7%</t>
  </si>
  <si>
    <t>Employee hiring and turnover categories</t>
  </si>
  <si>
    <t>New employee hires (number)</t>
  </si>
  <si>
    <t>New employee hire rate rate (%)</t>
  </si>
  <si>
    <t>Employee turnover (number)</t>
  </si>
  <si>
    <t>Employee turnover rate (%)</t>
  </si>
  <si>
    <t>No. of employees who were entitled to parental leave</t>
  </si>
  <si>
    <t>No. of employees who took parental leave</t>
  </si>
  <si>
    <t>No. of employees who returned from parental leave in 2020</t>
  </si>
  <si>
    <t>Number of strikes and lock-outs exceeding one week’s duration</t>
  </si>
  <si>
    <t>Percentage of total employees who received a regular performance and career development review</t>
  </si>
  <si>
    <t>Communities</t>
  </si>
  <si>
    <t>Percentage of operations with implemented local community engagement, impact assessments,
and/or development programs</t>
  </si>
  <si>
    <t>Human Rights</t>
  </si>
  <si>
    <t>Number of operations subject to human rights reviews or human rights impact assessments</t>
  </si>
  <si>
    <t>Percentage of operations subject to human rights reviews or human rights impact assessments</t>
  </si>
  <si>
    <t>Community Relations</t>
  </si>
  <si>
    <t>Number and duration of non-technical delays</t>
  </si>
  <si>
    <t>0 days</t>
  </si>
  <si>
    <t>Security/Human Rights</t>
  </si>
  <si>
    <t>Total number of hours in the reporting period devoted to training on human rights policies</t>
  </si>
  <si>
    <t>Percentage of employees trained during the reporting period in human rights policies</t>
  </si>
  <si>
    <t>Percentage of contractors trained during the reporting period in human rights policies</t>
  </si>
  <si>
    <t xml:space="preserve">Percentage of security personnel who have received formal training in the organization’s human rights policies or specific procedures and their application to security.		</t>
  </si>
  <si>
    <t>Number of external parties trained during the reporting period in human rights policies</t>
  </si>
  <si>
    <t>Fines and prosecutions – communities (number)</t>
  </si>
  <si>
    <t>Fines and prosecutions – communities (US$’000)</t>
  </si>
  <si>
    <t>Australia</t>
  </si>
  <si>
    <t>Total number of grievances</t>
  </si>
  <si>
    <t>Grievances addressed or reviewed</t>
  </si>
  <si>
    <t>Grievances resolved - number</t>
  </si>
  <si>
    <t>Grievances resolved - percentage</t>
  </si>
  <si>
    <t>(1) Represents exploration across West Africa.</t>
  </si>
  <si>
    <t>Artisanal and Small-scale Mining (ASM)</t>
  </si>
  <si>
    <t>Identify if ASM takes place on or adjacent to company sites, or presents risks to the company’s operations</t>
  </si>
  <si>
    <t>Company’s total number of operations</t>
  </si>
  <si>
    <t>Percentage of sites where ASM represents a risk</t>
  </si>
  <si>
    <t>Number of ASM incursions at all sites</t>
  </si>
  <si>
    <t>Report the nature of the risks and the actions taken to manage and mitigate them</t>
  </si>
  <si>
    <t>Resettlement activites to date</t>
  </si>
  <si>
    <t>Edikan</t>
  </si>
  <si>
    <t>Sissingue</t>
  </si>
  <si>
    <t>Yaoure</t>
  </si>
  <si>
    <t>Sites where resettlement of a community occurred</t>
  </si>
  <si>
    <t>None</t>
  </si>
  <si>
    <t>Only land use disturbance for exploration activties through payment of crop compensation</t>
  </si>
  <si>
    <t>Number of households and, if available, individuals involved in any resettlement program</t>
  </si>
  <si>
    <t>40 homes comprising an estimated 181 people (80 males, 77 females, and 24 children under the age of 18 years), with 112 individuals paid compensation for permanent economic resettlement, and 32 paid for temporary land use disturbance (crop compensation)</t>
  </si>
  <si>
    <t>721 permanent economic resettlement and 343 temporary land use disturbance for exploration activities, all relating to payment of crop compensation</t>
  </si>
  <si>
    <t>The consultation processes and measures put in place to re-establish the affected community, to mitigate any impacts of relocation, and the outcomes in terms of livelihoods, including sustainable land use</t>
  </si>
  <si>
    <t>Any significant disputes related to resettlement and the processes employed to resolve outstanding issues</t>
  </si>
  <si>
    <t xml:space="preserve">17 grievances received regarding crop and land compensation, primarily associated  with compensation payment delays and values, some of which have escalated to legal action. </t>
  </si>
  <si>
    <t>Total emissions</t>
  </si>
  <si>
    <t>Scope 1 emissions</t>
  </si>
  <si>
    <t>Scope 2 emissions</t>
  </si>
  <si>
    <t>CO2</t>
  </si>
  <si>
    <t>CH4</t>
  </si>
  <si>
    <t>N2O</t>
  </si>
  <si>
    <t>Granularity of reporting of greenhouse gas emissions to gas-type level has increased in 2020 in alignment with the evolution and increase in transparency of our sustainability reporting.</t>
  </si>
  <si>
    <t>Scope 1</t>
  </si>
  <si>
    <t>Diesel</t>
  </si>
  <si>
    <t>LPG</t>
  </si>
  <si>
    <t xml:space="preserve">Scope 2 </t>
  </si>
  <si>
    <t>Electricity</t>
  </si>
  <si>
    <t>Edikan (Ghana)</t>
  </si>
  <si>
    <t>Sissingue (Côte d'Ivoire)</t>
  </si>
  <si>
    <t>Yaoure (Côte d'Ivoire)</t>
  </si>
  <si>
    <t>Emissions from the Corporate office in Australia are considered immaterial to the Group total and have not been included in the above.</t>
  </si>
  <si>
    <t>Emissions per Material Mined (kg CO2-e/t)</t>
  </si>
  <si>
    <t>Emissions per Material Milled (kg CO2-e/t)</t>
  </si>
  <si>
    <t>Emissions per Gold Produced (kg CO2-e/oz)</t>
  </si>
  <si>
    <t>Scope 1 greenhouse gas (GHG) emissions refer to direct GHG emissions from our operations. They are comprised of fuel use, on-site electricity generation and liquefied petroleum gas (LPG). The Scope 1 emission factors applied 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Unitied Nations Framework Convention on Climate Change (UNFCCC). Where possible, factors are also sourced from electricity retailers. We use calculation approaches aligned to guidance from the World Resources Institute/World Business Council for Sustainable Development.
Scope 2 GHG emissions refer to indirect GHG emissions from the purchase of electricity from third parties. Our Scope 2 emissions have been calculated using the market-based method. The Scope 2 emission factors applied 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Unitied Nations Framework Convention on Climate Change (UNFCCC). Where possible, factors are also sourced from electricity retailers. We use calculation approaches aligned to guidance from the World Resources Institute/World Business Council for Sustainable Development, including the Greenhouse Gas Protocol Scope 2 Guidance.
Total greenhouse gas emissions (both Scope 1 and Scope 2) are presented for all operations within our operational control.
Greenhouse gas emissions intensity is calculated with reference to both Scope 1 and Scope 2 greenhouse gas emissions.</t>
  </si>
  <si>
    <t>Scope 3 emissions</t>
  </si>
  <si>
    <t>Scope 3 Emissions</t>
  </si>
  <si>
    <t> </t>
  </si>
  <si>
    <t>Total energy (GJ)</t>
  </si>
  <si>
    <t>Total electricity consumption from grid (GJ)</t>
  </si>
  <si>
    <t>No electricity has been sold back to the grid across the years reported above.</t>
  </si>
  <si>
    <t>Renewables</t>
  </si>
  <si>
    <t>Hydro (1)</t>
  </si>
  <si>
    <t>Biomass (1)</t>
  </si>
  <si>
    <t>Non-renewables</t>
  </si>
  <si>
    <t>Natural gas</t>
  </si>
  <si>
    <t>Oil (1)</t>
  </si>
  <si>
    <t>(1) Sourced from electricity consumption from grid.</t>
  </si>
  <si>
    <t>Hydro</t>
  </si>
  <si>
    <t>Biomass</t>
  </si>
  <si>
    <t>Oil</t>
  </si>
  <si>
    <t>Energy per Material Mined (MJ/t)</t>
  </si>
  <si>
    <t>Energy per Material Milled (MJ/t)</t>
  </si>
  <si>
    <t>Energy per Gold Produced (GJ/oz)</t>
  </si>
  <si>
    <t>All energy consumption (both self-generated and electricity sourced from grid) has been used to calculate the energy efficiency ratios above.</t>
  </si>
  <si>
    <t>Energy use includes energy consumption associated with fuel combustion, and energy from electricity sourced from hydropower, biomass and oil. The detail of the energy mix from electricity grid sources has been informed by information sourced from the International Energy Agency (IEA).
Energy conversion factors 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Unitied Nations Framework Convention on Climate Change (UNFCCC), using calculation approaches aligned to guidance from the World Resources Institute/World Business Council for Sustainable Development. Energy consumption is presented for all operations within our operational control.</t>
  </si>
  <si>
    <t>Water Quality</t>
  </si>
  <si>
    <t>Inputs/Withdrawal</t>
  </si>
  <si>
    <t>Source/Destination</t>
  </si>
  <si>
    <t>Type 1</t>
  </si>
  <si>
    <t>Type 2</t>
  </si>
  <si>
    <t>Type 3</t>
  </si>
  <si>
    <t>Freshwater</t>
  </si>
  <si>
    <t>Other Water</t>
  </si>
  <si>
    <t>2020 Total</t>
  </si>
  <si>
    <t>2019 Total</t>
  </si>
  <si>
    <t>2018 Total</t>
  </si>
  <si>
    <t>2017 Total</t>
  </si>
  <si>
    <t>(kilolitres per annum)</t>
  </si>
  <si>
    <t>Groundwater</t>
  </si>
  <si>
    <t>Surface water</t>
  </si>
  <si>
    <t>Outputs/Discharge</t>
  </si>
  <si>
    <t>Consumption</t>
  </si>
  <si>
    <t>Re-used water</t>
  </si>
  <si>
    <t>Water data has been reported in accordance with the Global Reporting Initiatives Disclosure 303 and the Minerals Council of Australia's (MCA) Water Accounting Framework.</t>
  </si>
  <si>
    <t>Freshwater is defined as water containing less than 1,000 mg/L Total Dissolved Solids. Other water is defined as water containing more than 1,000 mg/L Total Dissolved Solids.</t>
  </si>
  <si>
    <t>As Yaoure was in development phase for the majority of the reporting period, we have not reported water accounting information for Yaoure. We will include Yaoure within the reported water numbers in subsequent reporting periods.</t>
  </si>
  <si>
    <t>We do not operate in areas of baseline water stress. Edikan is located in an area of medium baseline water stress, and Sissingue and Yaoure are loctaed in areas of low water stress as defined by the World Resources Institute's Aqueduct Water Risk Atlas tool.</t>
  </si>
  <si>
    <t>Total amounts of overburden, rock, tailings, and sludges and their associated risks (tonnes) (2020)</t>
  </si>
  <si>
    <t>Group</t>
  </si>
  <si>
    <t>Total amount of overburden (waste rock) generated during the year</t>
  </si>
  <si>
    <t>Total amount of tailings (including sludges) generated during the year</t>
  </si>
  <si>
    <t>Tailings facility</t>
  </si>
  <si>
    <t>"Tailings Dam" Name/identifier</t>
  </si>
  <si>
    <t>Edikan FTFS</t>
  </si>
  <si>
    <t>Edikan CTFS</t>
  </si>
  <si>
    <t>Sissingué</t>
  </si>
  <si>
    <t>Yaouré</t>
  </si>
  <si>
    <t>Location</t>
  </si>
  <si>
    <r>
      <t>5</t>
    </r>
    <r>
      <rPr>
        <vertAlign val="superscript"/>
        <sz val="8"/>
        <color rgb="FF000000"/>
        <rFont val="Calibri"/>
        <family val="2"/>
      </rPr>
      <t>o</t>
    </r>
    <r>
      <rPr>
        <sz val="8"/>
        <color rgb="FF000000"/>
        <rFont val="Calibri"/>
        <family val="2"/>
      </rPr>
      <t>57'26" N
1</t>
    </r>
    <r>
      <rPr>
        <vertAlign val="superscript"/>
        <sz val="8"/>
        <color rgb="FF000000"/>
        <rFont val="Calibri"/>
        <family val="2"/>
      </rPr>
      <t>o</t>
    </r>
    <r>
      <rPr>
        <sz val="8"/>
        <color rgb="FF000000"/>
        <rFont val="Calibri"/>
        <family val="2"/>
      </rPr>
      <t>55'20" W</t>
    </r>
  </si>
  <si>
    <r>
      <t>5</t>
    </r>
    <r>
      <rPr>
        <vertAlign val="superscript"/>
        <sz val="8"/>
        <color rgb="FF000000"/>
        <rFont val="Calibri"/>
        <family val="2"/>
      </rPr>
      <t>o</t>
    </r>
    <r>
      <rPr>
        <sz val="8"/>
        <color rgb="FF000000"/>
        <rFont val="Calibri"/>
        <family val="2"/>
      </rPr>
      <t>57'37" N
1</t>
    </r>
    <r>
      <rPr>
        <vertAlign val="superscript"/>
        <sz val="8"/>
        <color rgb="FF000000"/>
        <rFont val="Calibri"/>
        <family val="2"/>
      </rPr>
      <t>o</t>
    </r>
    <r>
      <rPr>
        <sz val="8"/>
        <color rgb="FF000000"/>
        <rFont val="Calibri"/>
        <family val="2"/>
      </rPr>
      <t>55'46" W</t>
    </r>
  </si>
  <si>
    <r>
      <t>10</t>
    </r>
    <r>
      <rPr>
        <vertAlign val="superscript"/>
        <sz val="8"/>
        <color rgb="FF000000"/>
        <rFont val="Calibri"/>
        <family val="2"/>
      </rPr>
      <t>o</t>
    </r>
    <r>
      <rPr>
        <sz val="8"/>
        <color rgb="FF000000"/>
        <rFont val="Calibri"/>
        <family val="2"/>
      </rPr>
      <t>26'25" N
6</t>
    </r>
    <r>
      <rPr>
        <vertAlign val="superscript"/>
        <sz val="8"/>
        <color rgb="FF000000"/>
        <rFont val="Calibri"/>
        <family val="2"/>
      </rPr>
      <t>o</t>
    </r>
    <r>
      <rPr>
        <sz val="8"/>
        <color rgb="FF000000"/>
        <rFont val="Calibri"/>
        <family val="2"/>
      </rPr>
      <t>11'41" W</t>
    </r>
  </si>
  <si>
    <r>
      <t>7</t>
    </r>
    <r>
      <rPr>
        <vertAlign val="superscript"/>
        <sz val="8"/>
        <color rgb="FF000000"/>
        <rFont val="Calibri"/>
        <family val="2"/>
      </rPr>
      <t>o</t>
    </r>
    <r>
      <rPr>
        <sz val="8"/>
        <color rgb="FF000000"/>
        <rFont val="Calibri"/>
        <family val="2"/>
      </rPr>
      <t>00'34" N
5</t>
    </r>
    <r>
      <rPr>
        <vertAlign val="superscript"/>
        <sz val="8"/>
        <color rgb="FF000000"/>
        <rFont val="Calibri"/>
        <family val="2"/>
      </rPr>
      <t>o</t>
    </r>
    <r>
      <rPr>
        <sz val="8"/>
        <color rgb="FF000000"/>
        <rFont val="Calibri"/>
        <family val="2"/>
      </rPr>
      <t>31'13" W</t>
    </r>
  </si>
  <si>
    <t xml:space="preserve">Ownership </t>
  </si>
  <si>
    <t>Owned</t>
  </si>
  <si>
    <t xml:space="preserve">Status </t>
  </si>
  <si>
    <t>Active</t>
  </si>
  <si>
    <t>Date of initial operation</t>
  </si>
  <si>
    <t xml:space="preserve">Is the Dam currently operated or closed as per currently approved design? </t>
  </si>
  <si>
    <t>Yes</t>
  </si>
  <si>
    <t xml:space="preserve">Raising method </t>
  </si>
  <si>
    <t>Paddock TSF, full basin compacted soil liner with composite (HDPE geomembrane overlying soil liner) in supernatant pond area. All raises downstream</t>
  </si>
  <si>
    <t>Cross valley TSF, full basin composite liner (HDPE geomembrane overlying compacted soil liner). Down stream raise embankments with downstream buttress.</t>
  </si>
  <si>
    <t>Current Maximum Height</t>
  </si>
  <si>
    <t>18.8m (RL203 - RL184.6)</t>
  </si>
  <si>
    <t>Stage 4 - 23.1m (RL390.0 - RL366.9)</t>
  </si>
  <si>
    <t>Stage 1 - 35.2m (RL282.5 - RL 247.3)</t>
  </si>
  <si>
    <t xml:space="preserve">Current Tailings Storage Impoundment Volume </t>
  </si>
  <si>
    <t>Planned Tailings Storage Impoundment Volume in 5 years time</t>
  </si>
  <si>
    <t>Most recent Independent Expert Review</t>
  </si>
  <si>
    <t xml:space="preserve">Do you have full and complete relevant engineering records including design, construction, operation, maintenance and/or closure. </t>
  </si>
  <si>
    <t>What is your hazard categorisation of this facility, based on consequence of failure?</t>
  </si>
  <si>
    <t>Hazard Class B/C (GMMR 2012) and High C  (ANCOLD)</t>
  </si>
  <si>
    <t>Hazard Class B/C (GMMR 2012) and High A  (ANCOLD)</t>
  </si>
  <si>
    <t>ANCOLD
Dam Failure - High B
Environmental Spill - High B</t>
  </si>
  <si>
    <t>ANCOLD
Stage 1 Dam Failure - High C
Final Dam Failure - High B
Environmental Spill - Significant</t>
  </si>
  <si>
    <t>MSHA hazard potential classification</t>
  </si>
  <si>
    <t>High Hazard Potential</t>
  </si>
  <si>
    <t xml:space="preserve">What guideline do you follow for the classification system? </t>
  </si>
  <si>
    <t>Ghana Minerals and Mining Regulations 2012
ANCOLD</t>
  </si>
  <si>
    <t>ANCOLD</t>
  </si>
  <si>
    <t xml:space="preserve">Has this facility, at any point in its history, failed to be confirmed or certified as stable, or experienced notable stability concerns, as identified by an independent engineer (even if later certified as stable by the same or a different firm). </t>
  </si>
  <si>
    <t>No</t>
  </si>
  <si>
    <t xml:space="preserve">Do you have internal/in house engineering specialist oversight of this facility? Or do you have external engineering support for this purpose? </t>
  </si>
  <si>
    <t>Limited internal TSF engineering /expertise, rely on external expertise</t>
  </si>
  <si>
    <t>No internal expertise, rely on external experts</t>
  </si>
  <si>
    <t xml:space="preserve">Has a formal analysis of the downstream impact on communities, ecosystems and critical infrastructure in the event of catastrophic failure been undertaken and to reflect final conditions? If so, when did this assessment take place? </t>
  </si>
  <si>
    <t>Yes, June 2017</t>
  </si>
  <si>
    <t>No, as the facility is small and would be contained well within the mine site</t>
  </si>
  <si>
    <t>Is there a) a closure plan in place for this dam, and b) does it include long term monitoring?</t>
  </si>
  <si>
    <t>Yes, Conceptual Plan
Post closure monitoring for minimum of 3 years or such as is necessary</t>
  </si>
  <si>
    <t>Have you, or do you plan to assess your tailings facilities against the impact of more regular extreme weather events as a result of climate change, e.g. over the next two years?</t>
  </si>
  <si>
    <t>Any other relevant information and supporting documentation. 
Please state if you have omitted any other exposure to tailings facilities through any joint ventures you may have.</t>
  </si>
  <si>
    <t>Nil</t>
  </si>
  <si>
    <t>Category</t>
  </si>
  <si>
    <t>Critically endangered</t>
  </si>
  <si>
    <t>Endangered</t>
  </si>
  <si>
    <t>Vulnerable</t>
  </si>
  <si>
    <t>Near threatened</t>
  </si>
  <si>
    <t>Least concern</t>
  </si>
  <si>
    <t>Total land disturbed (hectares)</t>
  </si>
  <si>
    <t>Total land rehabilitated (hectares)</t>
  </si>
  <si>
    <t>Total land disturbed and not yet rehabilitated (hectares)</t>
  </si>
  <si>
    <t>Total land rehabilitated against land disturbed (percentage)</t>
  </si>
  <si>
    <t>Total amount of land newly disturbed within 2020 (hectares)</t>
  </si>
  <si>
    <t>Total amount of land newly rehabilitated within 2020 (hectares)</t>
  </si>
  <si>
    <t>Fines and prosecutions – environment (number)</t>
  </si>
  <si>
    <t>Fines and prosecutions – environment (US$’000)</t>
  </si>
  <si>
    <t>Acid Rock Drainage</t>
  </si>
  <si>
    <t xml:space="preserve">Percentage of mine sites where acid rock drainage is: </t>
  </si>
  <si>
    <t>%</t>
  </si>
  <si>
    <t>Predicted to occur</t>
  </si>
  <si>
    <t>Actively mitigated</t>
  </si>
  <si>
    <t>0%</t>
  </si>
  <si>
    <t>Under treatment or remediation</t>
  </si>
  <si>
    <t>At Edikan, most samples showed low acid generating potential.
At Sissingue, based on a limited number of samples, the nature of the host rock and ore suggests that the risk of acidic drainage is likely to be low due to the excess of carbonate relative to sulphide material. Saline and metalliferous drainage could be an issue associated with the presence of sulphides, and we continue to monitor this.</t>
  </si>
  <si>
    <t>Waste by composition (metric tonnes) (2020)</t>
  </si>
  <si>
    <t>Waste generated</t>
  </si>
  <si>
    <t>Waste diverted from disposal</t>
  </si>
  <si>
    <t>Waste directed to disposal</t>
  </si>
  <si>
    <t>Hydrocarbon waste</t>
  </si>
  <si>
    <t>Tyres</t>
  </si>
  <si>
    <t>Domestic waste</t>
  </si>
  <si>
    <t>Hazardous waste</t>
  </si>
  <si>
    <t>Common waste</t>
  </si>
  <si>
    <t>Medical waste</t>
  </si>
  <si>
    <t>Biodegradable waste</t>
  </si>
  <si>
    <t>Scrap metal</t>
  </si>
  <si>
    <t>Plastic bottles</t>
  </si>
  <si>
    <t>Batteries</t>
  </si>
  <si>
    <t>Oil filters</t>
  </si>
  <si>
    <t>Scrap wood</t>
  </si>
  <si>
    <t>Laboratory liquid waste</t>
  </si>
  <si>
    <t xml:space="preserve">Tailings </t>
  </si>
  <si>
    <t>Total waste</t>
  </si>
  <si>
    <t>Total waste (metric tonnes) (2020)</t>
  </si>
  <si>
    <t>% Waste recycled</t>
  </si>
  <si>
    <t>Total waste (including Tailings)</t>
  </si>
  <si>
    <t>Total waste (excluding Tailings)</t>
  </si>
  <si>
    <t>Onsite</t>
  </si>
  <si>
    <t>Offsite</t>
  </si>
  <si>
    <t>Hazardous waste (2020)</t>
  </si>
  <si>
    <t>Preparation for reuse</t>
  </si>
  <si>
    <t xml:space="preserve">Recycling </t>
  </si>
  <si>
    <t>Other recovery operations</t>
  </si>
  <si>
    <t>Non-hazardous waste (2020)</t>
  </si>
  <si>
    <t>Incineration (with energy recovery)</t>
  </si>
  <si>
    <t>Incineration (without energy recovery)</t>
  </si>
  <si>
    <t>Landfilling</t>
  </si>
  <si>
    <t>Other disposal operations</t>
  </si>
  <si>
    <t>Closure planning (2020)</t>
  </si>
  <si>
    <t>Company operations that have closure plans</t>
  </si>
  <si>
    <t>All operations (Edikan, Sissingue and Yaoure)</t>
  </si>
  <si>
    <t>Percentage of company’s total number of operations that have closure plans</t>
  </si>
  <si>
    <t>Overall financial provision for closure as at 2020 (USD$ thousands)</t>
  </si>
  <si>
    <t>Global Reporting Initiative (GRI) Standards index</t>
  </si>
  <si>
    <t>General Disclosures</t>
  </si>
  <si>
    <t>Disclosure Title</t>
  </si>
  <si>
    <t>Reference to Disclosure</t>
  </si>
  <si>
    <t>102-1</t>
  </si>
  <si>
    <t>Name of the organisation</t>
  </si>
  <si>
    <t>102-2</t>
  </si>
  <si>
    <t>Activities, brands, products and services</t>
  </si>
  <si>
    <t>102-3</t>
  </si>
  <si>
    <t>Location of headquarters</t>
  </si>
  <si>
    <t>102-4</t>
  </si>
  <si>
    <t>Location of operations</t>
  </si>
  <si>
    <t>102-5</t>
  </si>
  <si>
    <t>Ownership and legal form</t>
  </si>
  <si>
    <t>102-6</t>
  </si>
  <si>
    <t>Markets served</t>
  </si>
  <si>
    <t>102-7</t>
  </si>
  <si>
    <t>Scale of the organisation</t>
  </si>
  <si>
    <t>102-8</t>
  </si>
  <si>
    <t>Information on employees and other workers</t>
  </si>
  <si>
    <t>102-9</t>
  </si>
  <si>
    <t>Supply chain</t>
  </si>
  <si>
    <t>102-10</t>
  </si>
  <si>
    <t>Significant changes to the organization and its supply chain</t>
  </si>
  <si>
    <t>102-11</t>
  </si>
  <si>
    <t>Precautionary principle or approach</t>
  </si>
  <si>
    <t>102-12</t>
  </si>
  <si>
    <t>External initiatives</t>
  </si>
  <si>
    <t>102-13</t>
  </si>
  <si>
    <t xml:space="preserve">Membership of associations </t>
  </si>
  <si>
    <t>102-14</t>
  </si>
  <si>
    <t>Statement from the most senior decision-maker</t>
  </si>
  <si>
    <t>102-15</t>
  </si>
  <si>
    <t xml:space="preserve">Key impacts, risks and opportunities </t>
  </si>
  <si>
    <t>102-16</t>
  </si>
  <si>
    <t>Value, principles, standards and norms of behaviour</t>
  </si>
  <si>
    <t>102-17</t>
  </si>
  <si>
    <t>Mechanism for advice and concern about ethics</t>
  </si>
  <si>
    <t>102-18</t>
  </si>
  <si>
    <t>Governance structure</t>
  </si>
  <si>
    <t>102-40</t>
  </si>
  <si>
    <t xml:space="preserve">List of stakeholder groups </t>
  </si>
  <si>
    <t>102-41</t>
  </si>
  <si>
    <t>Collective bargaining agreements</t>
  </si>
  <si>
    <t>102-42</t>
  </si>
  <si>
    <t xml:space="preserve">Stakeholder identification and selection </t>
  </si>
  <si>
    <t>102-43</t>
  </si>
  <si>
    <t>Approach to stakeholder engagement</t>
  </si>
  <si>
    <t>102-44</t>
  </si>
  <si>
    <t>Stakeholder topics and concerns</t>
  </si>
  <si>
    <t>102-45</t>
  </si>
  <si>
    <t>102-46</t>
  </si>
  <si>
    <t>Defining report content and topic boundaries</t>
  </si>
  <si>
    <t>102-47</t>
  </si>
  <si>
    <t>List of material topics</t>
  </si>
  <si>
    <t>102-48</t>
  </si>
  <si>
    <t>Restatements of information</t>
  </si>
  <si>
    <t>Any restatements of prior year data have been denoted under the relevant disclosures within this Data Book.</t>
  </si>
  <si>
    <t>102-49</t>
  </si>
  <si>
    <t>Changes in reporting</t>
  </si>
  <si>
    <t>102-50</t>
  </si>
  <si>
    <t>Reporting period</t>
  </si>
  <si>
    <t>102-51</t>
  </si>
  <si>
    <t>Date of most recent report</t>
  </si>
  <si>
    <t>102-52</t>
  </si>
  <si>
    <t>Reporting cycle</t>
  </si>
  <si>
    <t>102-53</t>
  </si>
  <si>
    <t>Contact for questions regarding the report</t>
  </si>
  <si>
    <t>info@perseusmining.com</t>
  </si>
  <si>
    <t>102-54</t>
  </si>
  <si>
    <t xml:space="preserve">Claims of reporting in accordance with GRI Standards </t>
  </si>
  <si>
    <t>102-55</t>
  </si>
  <si>
    <t>GRI content index</t>
  </si>
  <si>
    <t>102-56</t>
  </si>
  <si>
    <t xml:space="preserve">External assurance </t>
  </si>
  <si>
    <t>Topic-specific disclosures</t>
  </si>
  <si>
    <t>Disclosure title</t>
  </si>
  <si>
    <t>Economic performance</t>
  </si>
  <si>
    <t>103-1</t>
  </si>
  <si>
    <t>Explanation of the material topic and its Boundary</t>
  </si>
  <si>
    <t>103-2</t>
  </si>
  <si>
    <t>Management approach on economic performance</t>
  </si>
  <si>
    <t>103-3</t>
  </si>
  <si>
    <t>Evaluation of the management approach</t>
  </si>
  <si>
    <t>Perseus Data Book 2020 - Economic Contributions</t>
  </si>
  <si>
    <t>201-1</t>
  </si>
  <si>
    <t>Direct economic value generated and distributed</t>
  </si>
  <si>
    <t>201-2</t>
  </si>
  <si>
    <t>Financial implications and other risks and opportunities of climate change</t>
  </si>
  <si>
    <t>Tax</t>
  </si>
  <si>
    <t>207-1</t>
  </si>
  <si>
    <t>Approach to tax</t>
  </si>
  <si>
    <t>207-2</t>
  </si>
  <si>
    <t>Tax governance, control, and risk management</t>
  </si>
  <si>
    <t>207-3</t>
  </si>
  <si>
    <t>Stakeholder engagement and management of concerns related to tax</t>
  </si>
  <si>
    <t>207-4</t>
  </si>
  <si>
    <t>Country-by-country reporting</t>
  </si>
  <si>
    <t>Procurement practices</t>
  </si>
  <si>
    <t>Management approach on procurement practices</t>
  </si>
  <si>
    <t>204-1</t>
  </si>
  <si>
    <t xml:space="preserve">Proportion of spending on local suppliers </t>
  </si>
  <si>
    <t>Anti-corruption</t>
  </si>
  <si>
    <t>Management approach on anti-corruption</t>
  </si>
  <si>
    <t>205-1</t>
  </si>
  <si>
    <t>Operations assessed for risks related to corruption</t>
  </si>
  <si>
    <t>205-3</t>
  </si>
  <si>
    <t>Confirmed incidents of corruption and actions taken</t>
  </si>
  <si>
    <t>No incidents of corruption were noted during the period.</t>
  </si>
  <si>
    <t>303-1</t>
  </si>
  <si>
    <t>Interactions with water as a shared resource</t>
  </si>
  <si>
    <t>303-2</t>
  </si>
  <si>
    <t>Management of water discharge-related impacts</t>
  </si>
  <si>
    <t>303-3</t>
  </si>
  <si>
    <t>Water withdrawal</t>
  </si>
  <si>
    <t>Perseus Data Book 2020 - Water</t>
  </si>
  <si>
    <t>303-4</t>
  </si>
  <si>
    <t>Water discharge</t>
  </si>
  <si>
    <t>303-5</t>
  </si>
  <si>
    <t>Water consumption</t>
  </si>
  <si>
    <t>Biodiversity</t>
  </si>
  <si>
    <t>Explanation of the material topic and Boundary</t>
  </si>
  <si>
    <t>Management approach on biodiversity</t>
  </si>
  <si>
    <t>Perseus Data Book 2020 - Biodiversity &amp; Environment</t>
  </si>
  <si>
    <t>304-1</t>
  </si>
  <si>
    <t>Operational sites owned, leased, managed in, or adjacent
to, protected areas and areas of high biodiversity value outside
protected areas</t>
  </si>
  <si>
    <t>We lease a total of 54,955 hectares across four extractive operational sites in Ghana and Côte d'Ivoire. These are not in the area of, adjacent to or containing portions of areas that have been formally designated as protected. We will continue to monitor this going forward.</t>
  </si>
  <si>
    <t>304-4</t>
  </si>
  <si>
    <t>IUCN Red List species and national conservation list species with habitats in areas affected by operations</t>
  </si>
  <si>
    <t>MM1</t>
  </si>
  <si>
    <t>Amount of land (owned or leased, and managed for production activities or extractive use) disturbed or rehabilitated</t>
  </si>
  <si>
    <t>Management approach on emissions</t>
  </si>
  <si>
    <t>Perseus Data Book 2020 - Emissions</t>
  </si>
  <si>
    <t>305-1</t>
  </si>
  <si>
    <t xml:space="preserve">Direct (Scope 1) GHG emissions </t>
  </si>
  <si>
    <t>305-2</t>
  </si>
  <si>
    <t xml:space="preserve">Energy indirect (Scope 2) GHG emissions </t>
  </si>
  <si>
    <t>305-3</t>
  </si>
  <si>
    <t xml:space="preserve">Other indirect (Scope 3) GHG emissions </t>
  </si>
  <si>
    <t>305-4</t>
  </si>
  <si>
    <t>GHG emissions intensity</t>
  </si>
  <si>
    <t>Perseus Data Book 2020 - Energy</t>
  </si>
  <si>
    <t>302-1</t>
  </si>
  <si>
    <t>Energy consumption within the organization</t>
  </si>
  <si>
    <t xml:space="preserve">302-3 </t>
  </si>
  <si>
    <t>Energy intensity</t>
  </si>
  <si>
    <t>306-1</t>
  </si>
  <si>
    <t>Waste generation and significant waste-related impacts</t>
  </si>
  <si>
    <t>306-2</t>
  </si>
  <si>
    <t>Management of significant waste-related impacts</t>
  </si>
  <si>
    <t>306-3</t>
  </si>
  <si>
    <t>Perseus Data Book 2020 - Waste</t>
  </si>
  <si>
    <t>306-4</t>
  </si>
  <si>
    <t>306-5</t>
  </si>
  <si>
    <t>MM3</t>
  </si>
  <si>
    <t>Overburden, rock, tailings and sludges and their associated risks</t>
  </si>
  <si>
    <t>Environmental compliance</t>
  </si>
  <si>
    <t>Management approach on environmental compliance</t>
  </si>
  <si>
    <t>307-1</t>
  </si>
  <si>
    <t>Non-compliance with environmental laws and regulations</t>
  </si>
  <si>
    <t>Employment</t>
  </si>
  <si>
    <t>Management approach on employment</t>
  </si>
  <si>
    <t>Perseus Data Book 2020 - People</t>
  </si>
  <si>
    <t>401-1</t>
  </si>
  <si>
    <t>New employee hires and employee turnover</t>
  </si>
  <si>
    <t xml:space="preserve">Data is currently disclosed by region. New hire and turnover data by gender and age group is reviewed by sites, but is not currently available for external reporting. We will report on new employees and turnover by gender and age group in subsequent reporting periods. </t>
  </si>
  <si>
    <t>401-3</t>
  </si>
  <si>
    <t>Parental leave</t>
  </si>
  <si>
    <t>We will disclose retention rates of employees returning from parental leave in subsequent reporting periods.</t>
  </si>
  <si>
    <t>Labour/management relations</t>
  </si>
  <si>
    <t>MM4</t>
  </si>
  <si>
    <t>Strikes and lock-outs exceeding one week’s duration</t>
  </si>
  <si>
    <t>Occupational health and safety</t>
  </si>
  <si>
    <t>403-1</t>
  </si>
  <si>
    <t>Occupational health and safety management system</t>
  </si>
  <si>
    <t>403-2</t>
  </si>
  <si>
    <t>Hazard identification, risk assessment, and incident investigation</t>
  </si>
  <si>
    <t>403-3</t>
  </si>
  <si>
    <t>Occupational health services</t>
  </si>
  <si>
    <t>403-5</t>
  </si>
  <si>
    <t>Worker training on occupational health and safety</t>
  </si>
  <si>
    <t>403-6</t>
  </si>
  <si>
    <t>Promotion of worker health</t>
  </si>
  <si>
    <t>403-7</t>
  </si>
  <si>
    <t>Prevention and mitigation of occupational health and safety impacts directly linked by business relationships</t>
  </si>
  <si>
    <t>403-9</t>
  </si>
  <si>
    <t>Work-related injuries</t>
  </si>
  <si>
    <t>Perseus Data Book 2020 - Safety</t>
  </si>
  <si>
    <t>403-10</t>
  </si>
  <si>
    <t>Work-related ill health</t>
  </si>
  <si>
    <t>Perseus Data Book 2020 - Health</t>
  </si>
  <si>
    <t>Training and education</t>
  </si>
  <si>
    <t>Management approach to training and education</t>
  </si>
  <si>
    <t>404-1</t>
  </si>
  <si>
    <t>Average hours of training per year per employee</t>
  </si>
  <si>
    <t>We will report on this category by gender in subsequent reporting periods.</t>
  </si>
  <si>
    <t>404-3</t>
  </si>
  <si>
    <t>Percentage of employees receiving regular performance and career development reviews</t>
  </si>
  <si>
    <t>Diversity and equal opportunity</t>
  </si>
  <si>
    <t>Management approach on diversity and equal opportunity</t>
  </si>
  <si>
    <t>405-1</t>
  </si>
  <si>
    <t>Diversity of governance bodies and employees</t>
  </si>
  <si>
    <t>405-2</t>
  </si>
  <si>
    <t>Ratio of basic salary and remuneration of women to men</t>
  </si>
  <si>
    <t xml:space="preserve">Security practices </t>
  </si>
  <si>
    <t>Management approach on security practices</t>
  </si>
  <si>
    <t>Perseus Data Book 2020 - Communities &amp; Human Rights</t>
  </si>
  <si>
    <t>410-1</t>
  </si>
  <si>
    <t>Security personnel trained in human rights policies or procedures</t>
  </si>
  <si>
    <t>Human rights assessment</t>
  </si>
  <si>
    <t>Management approach on Human rights assessments</t>
  </si>
  <si>
    <t>412-1</t>
  </si>
  <si>
    <t>412-2</t>
  </si>
  <si>
    <t>Employee training on human rights policies or procedures</t>
  </si>
  <si>
    <t>Management approach on communities</t>
  </si>
  <si>
    <t>413-1</t>
  </si>
  <si>
    <t>Operations with local community engagement, impact assessments, and development programmes</t>
  </si>
  <si>
    <t>Public policy</t>
  </si>
  <si>
    <t>Management approach on Public policy</t>
  </si>
  <si>
    <t>415-1</t>
  </si>
  <si>
    <t>Political contributions</t>
  </si>
  <si>
    <t>Socio-economic compliance</t>
  </si>
  <si>
    <t>Management approach on Socio-economic compliance</t>
  </si>
  <si>
    <t>419-1</t>
  </si>
  <si>
    <t xml:space="preserve">Non-compliance with laws and regulations in the social and economic area </t>
  </si>
  <si>
    <t>MM8</t>
  </si>
  <si>
    <t>Number (and percentage) of company operating sites where artisanal and small-scale mining takes place on, or adjacent to, the site; the associated risks and the actions taken to manage and mitigate these risks</t>
  </si>
  <si>
    <t>MM9</t>
  </si>
  <si>
    <t>Sites where resettlements took place, the number of households resettled in each, and how their livelihoods were affected in the process</t>
  </si>
  <si>
    <t>Perseus Data Book 2020 - Resettlement</t>
  </si>
  <si>
    <t xml:space="preserve">Management approach on closure </t>
  </si>
  <si>
    <t>Perseus Data Book 2020 - Closure</t>
  </si>
  <si>
    <t>MM10</t>
  </si>
  <si>
    <t>Number and percentage of operations with closure plans</t>
  </si>
  <si>
    <t>Other material topics</t>
  </si>
  <si>
    <t>Explanation of the material topic and Boundary on Business Continuity</t>
  </si>
  <si>
    <t>Management approach and evaluation on Business Continuity</t>
  </si>
  <si>
    <t>Task Force on Climate-related Financial Disclosures (TCFD)</t>
  </si>
  <si>
    <t>Disclosure</t>
  </si>
  <si>
    <t>Governance</t>
  </si>
  <si>
    <t>Describe the board’s oversight of climate-related risks and opportunities.</t>
  </si>
  <si>
    <t>Describe management’s role in assessing and managing climate-related risks and opportunities.</t>
  </si>
  <si>
    <t>Strategy</t>
  </si>
  <si>
    <t>Describe the climate-related risks and opportunities the organization has identified over the short, medium, and long term.</t>
  </si>
  <si>
    <t>Describe the impact of climate-related risks and opportunities on the organization’s businesses, strategy, and financial planning.</t>
  </si>
  <si>
    <t>Describe the resilience of the organization’s strategy, taking into consideration different climate-related scenarios, including a 2°C or lower scenario.</t>
  </si>
  <si>
    <t>Risk Management</t>
  </si>
  <si>
    <t>Describe the organization’s processes for identifying and assessing climate-related risks.</t>
  </si>
  <si>
    <t>Describe the organization’s processes for managing climate-related risks.</t>
  </si>
  <si>
    <t>Describe how processes for identifying, assessing, and managing climate-related risks are integrated into the organization’s overall risk management.</t>
  </si>
  <si>
    <t>Metrics and Targets</t>
  </si>
  <si>
    <t>Disclose the metrics used by the organization to assess climate-related risks and opportunities in line with its strategy and risk management process.</t>
  </si>
  <si>
    <t>Disclose Scope 1, Scope 2, and, if appropriate, Scope 3 greenhouse gas (GHG) emissions, and the related risks.</t>
  </si>
  <si>
    <t>Describe the targets used by the organization to manage climate-related risks and opportunities and performance against targets.</t>
  </si>
  <si>
    <t>The Responsible Gold Mining Principles</t>
  </si>
  <si>
    <t>Principle 1 - Ethical conduct: we will conduct our business with integrity including absolute opposition to corruption</t>
  </si>
  <si>
    <t xml:space="preserve">Legal compliance
</t>
  </si>
  <si>
    <t>1.1 As a minimum expectation, we will comply with applicable host and home country laws and relevant international law, and will maintain systems to deliver this objective.</t>
  </si>
  <si>
    <t xml:space="preserve">Code of conduct
</t>
  </si>
  <si>
    <t>1.2 We will maintain a code of conduct to make clear the standards with which we expect our employees, and those with whom we do business, to comply. We will actively promote awareness of our code and implement systems to monitor and ensure compliance.</t>
  </si>
  <si>
    <t xml:space="preserve">Combating bribery and corruption
</t>
  </si>
  <si>
    <t>1.3 We will put in place controls to combat bribery and corruption in all their forms, conflicts of interest and anti-competitive behaviour by employees, agents or other company representatives.</t>
  </si>
  <si>
    <t xml:space="preserve">Political contributions
</t>
  </si>
  <si>
    <t>1.4 We will disclose the value and beneficiaries of financial and in-kind political contributions that we make, whether directly or through an intermediary.</t>
  </si>
  <si>
    <t>Transparency</t>
  </si>
  <si>
    <t>1.5 We will publish our tax, royalty and other payments to governments annually by country and project. We support the principles of the Extractive Industries Transparency Initiative (EITI) and will encourage governments to promote greater transparency around revenue flows, mining contracts and the beneficial ownership of licence holders.</t>
  </si>
  <si>
    <t>Taxes and transfer pricing</t>
  </si>
  <si>
    <t>1.6 We will pay the taxes and royalties required by host country codes. We will seek to ensure that transfer pricing outcomes are in line with fair business practices and value creation.</t>
  </si>
  <si>
    <t>Accountabilities and reporting</t>
  </si>
  <si>
    <t>1.7 We will assign accountability for our sustainability performance at Board and/or Executive Committee level. We will report publicly each year on our implementation of the Responsible Gold Mining Principles.</t>
  </si>
  <si>
    <t>Principle 2 – Understanding our impacts: we will engage with our stakeholders and implement management systems so as to ensure that we assess, understand and manage our impacts, realise opportunities and provide remedy where needed</t>
  </si>
  <si>
    <t>Risk management</t>
  </si>
  <si>
    <t>2.1 We will maintain systems to identify and prevent or manage both the risks that face our operations and those which our activities may pose to others.</t>
  </si>
  <si>
    <t>Stakeholder engagement</t>
  </si>
  <si>
    <t>2.2 We will listen to and engage with stakeholders in order to understand better their interests and concerns and integrate this knowledge into how we do business.</t>
  </si>
  <si>
    <t>Due diligence</t>
  </si>
  <si>
    <t xml:space="preserve">2.3 We will regularly and systematically conduct due diligence to identify human rights, corruption and conflict risks associated with our activities and in our supply chain with the intention of preventing adverse impacts. We will exercise risk-based due diligence on those entities to which we sell our products. </t>
  </si>
  <si>
    <t>Impact assessment</t>
  </si>
  <si>
    <t>2.4 We will conduct impact assessments that involve substantive environmental components, socioeconomic (including human rights where relevant) and cultural elements, and ensure that these are periodically updated. We will seek to identify and take account of local cumulative impacts. We will ensure that such assessments are accessible to affected communities and include plans to avoid, minimise, mitigate or compensate for significant adverse impacts.</t>
  </si>
  <si>
    <t>Resolving grievances</t>
  </si>
  <si>
    <t xml:space="preserve">2.5 We will establish fair, accessible, effective and timely mechanisms through which complaints and grievances related to our activities can be raised and resolved and remedies implemented. Those raising such grievances in good faith will not face discrimination or retaliation as a result of raising their concerns. </t>
  </si>
  <si>
    <t xml:space="preserve">Principle 3 – Supply chain: we will require that our suppliers conduct their businesses ethically and responsibly as a condition of doing business with us </t>
  </si>
  <si>
    <t>Supply Chain Policy</t>
  </si>
  <si>
    <t>3.1 We will adopt and publish a Supply Chain Policy and support our contractors and suppliers to operate responsibly and to standards of ethics, safety, health, human rights and social and environmental performance comparable with our own. We will conduct risk-based monitoring of compliance.</t>
  </si>
  <si>
    <t>Local procurement</t>
  </si>
  <si>
    <t>3.2 We will promote access for local businesses to procurement and contracting opportunities generated by our operations and, where appropriate, provide capacity building support to help them improve their capabilities as suppliers.</t>
  </si>
  <si>
    <t>Market access for ASM</t>
  </si>
  <si>
    <t>3.3 We support access to legitimate markets for those artisanal and small-scale miners (ASM) who respect applicable legal and regulatory frameworks, who seek to address the environmental, health, human rights and safety challenges often associated with ASM activity, and who, in good faith, seek formalisation. We will consider supporting government initiatives to reduce and eliminate the use of mercury by ASM.</t>
  </si>
  <si>
    <t>Social</t>
  </si>
  <si>
    <t>Principle 4 – Safety and health: we will protect and promote the safety and occupational health of our workforce (employees and contractors) above all other priorities and will empower them to speak up if they encounter unsafe working conditions _x000D_</t>
  </si>
  <si>
    <t>4.1 We will be proactive in preventing fatalities and injuries to our workforce. Regular safety training will be conducted and personal protective equipment will be supplied at no cost to our workforce. Our objective is zero harm.</t>
  </si>
  <si>
    <t>Safety management systems</t>
  </si>
  <si>
    <t>4.2 We will implement safety and health management systems based on internationally recognised good practice and focused on continuous improvement of our performance. We will engage regularly on these issues with our workforce and their representatives.</t>
  </si>
  <si>
    <t>Occupational health and wellbeing</t>
  </si>
  <si>
    <t>4.3 We will maintain high standards of occupational health and hygiene and implement risk-based monitoring of the health of our workforce based on occupational exposures. We will promote the physical and mental wellbeing of our workforce.</t>
  </si>
  <si>
    <t>Community health and emergency planning</t>
  </si>
  <si>
    <t>4.4 We will identify and eliminate or minimise significant risks to the health and safety of local people as a result of our activities and those of our contractors. We will develop, maintain and test emergency response plans based on national regulations and international best practice guidelines, ensuring the involvement of potentially affected stakeholders.</t>
  </si>
  <si>
    <t>Principle 5 – Human rights and conflict: we will respect the human rights of our workforce, affected communities and all those people with whom we interact</t>
  </si>
  <si>
    <t>UN Guiding Principles</t>
  </si>
  <si>
    <t>5.1 We will adopt and implement policies, practices and systems based on the UN Guiding Principles on Business and Human Rights.</t>
  </si>
  <si>
    <t>Avoiding complicity</t>
  </si>
  <si>
    <t>5.2 We will seek to ensure that we do not cause, and are not complicit in, human rights abuses either directly or through our business relationships.</t>
  </si>
  <si>
    <t>Security and human rights</t>
  </si>
  <si>
    <t>5.3 We will manage security-related human rights risks through implementation of the Voluntary Principles on Security and Human Rights.</t>
  </si>
  <si>
    <t>Conflict</t>
  </si>
  <si>
    <t>5.4 We will implement the Conflict-Free Gold Standard. We will ensure that when we operate in conflictaffected or high-risk areas our operations do not cause, support or benefit unlawful armed conflict or contribute to human rights abuses or breaches of international humanitarian law.</t>
  </si>
  <si>
    <t>Principle 6 – Labour rights: we will ensure that our operations are places where employees and contractors are treated with respect and are free from discrimination or abusive labour practices</t>
  </si>
  <si>
    <t>Wages and benefits</t>
  </si>
  <si>
    <t>6.1 We will ensure that our workforce receives fair wages and benefits relative to relevant national and local benchmarks, norms and regulations.</t>
  </si>
  <si>
    <t>Preventing discrimination and bullying</t>
  </si>
  <si>
    <t>6.2 We will engage regularly and constructively with our employees and their representatives and strive to ensure a workplace free from bullying or harassment and unfair discrimination.</t>
  </si>
  <si>
    <t>Child and forced labour</t>
  </si>
  <si>
    <t>6.3 We prohibit child labour, forced labour and modern slavery in our operations and in our supply chains.</t>
  </si>
  <si>
    <t>Freedom of association and collective bargaining</t>
  </si>
  <si>
    <t>6.4 We will uphold the legal rights of our workforce to associate with others and to join, or to refrain from joining, labour organisations of their choice and to bargain collectively without discrimination or retaliation.</t>
  </si>
  <si>
    <t>6.5 We will implement policies and practices to promote diversity at all levels of the company, including the representation and inclusion of historically underrepresented groups and will report on our progress.</t>
  </si>
  <si>
    <t>Women and mining</t>
  </si>
  <si>
    <t>6.6 We are committed to identifying and resolving barriers to the advancement and fair treatment of women in our workplaces. Through our employment, supply chain, training and community investment programmes, we will aim to contribute to the socio-economic empowerment of women in the communities associated with our operations.</t>
  </si>
  <si>
    <t>Raising concerns</t>
  </si>
  <si>
    <t>6.7 We will provide a confidential mechanism through which employees and others associated with our activities may raise ethical concerns and which will provide protection from retaliation for those who raise concerns in good faith.</t>
  </si>
  <si>
    <t>Principle 7 – Working with communities: we will contribute to the socio-economic advancement of communities associated with our operations and treat them with dignity and respect</t>
  </si>
  <si>
    <t xml:space="preserve">Community consultation
</t>
  </si>
  <si>
    <t xml:space="preserve">7.1 We will consult regularly and in good faith with the communities associated with our operations on matters of interest to them, and will take account of their perspectives and concerns. </t>
  </si>
  <si>
    <t>Understanding communities</t>
  </si>
  <si>
    <t>7.2 We will ensure that we engage with communities, including traditional leaders, in a culturally appropriate manner. We will be alert to the dangers of causing differentially negative impacts on women, children, Indigenous Peoples and other potentially vulnerable or marginalised groups. We will strive to ensure that the voices of these groups are heard and that this knowledge is integrated into how we do business.</t>
  </si>
  <si>
    <t>Creating local benefits</t>
  </si>
  <si>
    <t>7.3 We will ensure that the communities associated with our operations are offered meaningful opportunities to benefit from our presence, including through access to jobs and training, and procurement opportunities for local businesses and social investment.</t>
  </si>
  <si>
    <t>Seeking community support</t>
  </si>
  <si>
    <t xml:space="preserve">7.4 We will seek to obtain and sustain the broad-based support of communities affected by our activities. </t>
  </si>
  <si>
    <t>In-migration</t>
  </si>
  <si>
    <t>7.5 We will work with local authorities and community leaders to control or manage the impact of migratory influxes of people attracted by mine development.</t>
  </si>
  <si>
    <t>Indigenous Peoples</t>
  </si>
  <si>
    <t xml:space="preserve">7.6 We will respect the collective and customary rights, culture and connection to the land of Indigenous Peoples. We will work to obtain their free, prior and informed consent where significant adverse impacts may occur during exploration, project design, operation and closure, including around the delivery of sustainable benefits. </t>
  </si>
  <si>
    <t>Cultural heritage</t>
  </si>
  <si>
    <t>7.7 We will seek to preserve cultural heritage from adverse impacts associated with project activities, including through our impact assessments. We will put in place chance finds procedures at all relevant operations.</t>
  </si>
  <si>
    <t xml:space="preserve">7.8 We will seek to avoid involuntary resettlement. Where this is unavoidable, we will proceed on the basis of meaningful consultation with affected communities, a publicly available planning framework, the restoration of established livelihoods and the provision of fair and timely compensation. We will seek to minimise adverse impacts on displaced people. </t>
  </si>
  <si>
    <t>Environment</t>
  </si>
  <si>
    <t>Principle 8 – Environmental stewardship: we will ensure that environmental responsibility is at the core of how we work</t>
  </si>
  <si>
    <t>Managing environmental impacts</t>
  </si>
  <si>
    <t>8.1 We will implement systems to monitor and manage our impacts on the environment. We will avoid, minimise, mitigate or compensate for significant adverse impacts on the environment relating to our activities.</t>
  </si>
  <si>
    <t>Tailings and waste management</t>
  </si>
  <si>
    <t>8.2 We will design, build, manage and decommission tailings storage and heap-leaching facilities and large-scale water infrastructure using ongoing management and governance practices in line with widely supported good practice guidelines. We will not develop a new mine that would involve the use of riverine or shallow submarine tailings.</t>
  </si>
  <si>
    <t>Cyanide and hazardous materials</t>
  </si>
  <si>
    <t>8.3 We will identify and manage potential risks relating to the transportation, handling, storage and disposal of all hazardous materials. Where our operations use cyanide, we will ensure that our arrangements for the transport, storage, use and disposal of cyanide are in line with the standards of practice set out in the International Cyanide Management Code.</t>
  </si>
  <si>
    <t>Mercury</t>
  </si>
  <si>
    <t>8.4 We will not use mercury to extract gold in our processing facilities nor accept gold produced by third parties using mercury. We support the Minamata Convention’s objective of reducing mercury emissions for the protection of human health and the environment. We will identify point source mercury emissions to the atmosphere arising from our activities and minimise them. We will only sell mercury thereby captured for uses recognised as acceptable by international conventions.</t>
  </si>
  <si>
    <t>Noise and dust</t>
  </si>
  <si>
    <t>8.5 We will adopt and implement policies and practices to avoid or mitigate impacts on local communities and the environment arising from noise, dust, blasting and vibration.</t>
  </si>
  <si>
    <t>Principle 9 – Biodiversity, land use and mine closure: we will work to ensure that fragile ecosystems, habitats and endangered species are protected from damage, and will plan for responsible mine closure</t>
  </si>
  <si>
    <t>9.1 We will implement biodiversity management plans. At a minimum, we will seek to ensure that there is no net loss of critical habitat. Where opportunities arise to do so, we will work with others to produce a net gain for biodiversity. We will incorporate both scientific and traditional knowledge in designing adaptation strategies in ecosystem management and environmental assessment.</t>
  </si>
  <si>
    <t>World Heritage Sites</t>
  </si>
  <si>
    <t>9.2 We will not explore or seek to develop new mining operations in an area designated as a World Heritage Site.</t>
  </si>
  <si>
    <t>Land use and deforestation</t>
  </si>
  <si>
    <t>9.3 We recognise the importance of integrated land use planning. In determining our project footprint, we will give meaningful consideration to the land access needs of nearby communities and to the preservation of biodiversity. We will aim to minimise deforestation arising from our activities.</t>
  </si>
  <si>
    <t>Mine closure</t>
  </si>
  <si>
    <t>9.4 We will plan for the social and environmental aspects of mine closure in consultation with authorities, our workforce, affected communities and other relevant stakeholders. We will make financial and technical provision to ensure planned closure and post-closure commitments are realised, including the rehabilitation of land, beneficial future land use, preservation of water sources and prevention of acid rock drainage and metal leaching.</t>
  </si>
  <si>
    <t>Principle 10 – Water, energy and climate change: we will improve the efficiency of our use of water and energy, recognising that the impacts of climate change and water constraints may increasingly become a threat to the locations where we work and a risk to our licence to operate _x000D_</t>
  </si>
  <si>
    <t>Water efficiency</t>
  </si>
  <si>
    <t>10.1 We will use water efficiently and responsibly and in co-operation with authorities and, where possible, other users. When we operate in water-stressed areas, we will take proportionate and practicable steps to improve the efficiency of our water use and seek to reduce our water footprint, including, where possible, through increased recycling.</t>
  </si>
  <si>
    <t>Water access and quality</t>
  </si>
  <si>
    <t>10.2 Recognising that access to water is a human right and fundamental ecosystem requirement, we will manage our operations so as to ensure that they do not adversely affect the overall quality of catchment water resources available to other users.</t>
  </si>
  <si>
    <t>Combating climate change</t>
  </si>
  <si>
    <t>10.3 We support the objectives of global climate accords through avoidance, reduction or mitigation of carbon emissions. Where relevant, we will work to enhance the ability of our operations and nearby communities to be resilient to the effects of climate change.</t>
  </si>
  <si>
    <t>Energy efficiency and reporting</t>
  </si>
  <si>
    <t>10.4 We will work to improve the efficiency of our energy use and to minimise our greenhouse gas emissions intensity. We will measure and report on our CO2 equivalent emissions in line with accepted reporting standards.</t>
  </si>
  <si>
    <t>WEF IBC Core Metrics and Disclosures</t>
  </si>
  <si>
    <t>Principles of Governance</t>
  </si>
  <si>
    <t>Theme</t>
  </si>
  <si>
    <t>Governance: Core metrics and disclosures</t>
  </si>
  <si>
    <t>Sources</t>
  </si>
  <si>
    <t>Governing purpose</t>
  </si>
  <si>
    <t>Setting purpose:
The company’s stated purpose, as the expression of the means by which a business proposes solutions to economic, environmental and social issues. Corporate purpose should create value for all stakeholders, including shareholders</t>
  </si>
  <si>
    <t>The British Academy and Colin Mayer, GRI 102-26, Embankment Project for Inclusive Capitalism (EPIC) and others</t>
  </si>
  <si>
    <t>Quality of governing body</t>
  </si>
  <si>
    <t>Governance body composition:
Composition of the highest governance body and its committees by: competencies relating to economic, environmental and social topics; executive or non-executive; independence; tenure on the governance body; number of each individual’s other significant positions and commitments, and the nature of the commitments; gender; membership of under-represented social groups; stakeholder representation.</t>
  </si>
  <si>
    <t>GRI 102-22,
GRI 405-1a,
IR 4B</t>
  </si>
  <si>
    <t>Material issues impacting stakeholders:
A list of the topics that are material to key stakeholders and the company, how the topics were identified and how the stakeholders were engaged.</t>
  </si>
  <si>
    <t>GRI 102-21,
GRI 102-43,
GRI 102-47</t>
  </si>
  <si>
    <t>Ethical behaviour</t>
  </si>
  <si>
    <t xml:space="preserve">Anti-corruption:
1. Total percentage of governance body members, employees and business partners who have received training on the organization’s anti-corruption policies and procedures, broken down by region.
</t>
  </si>
  <si>
    <t>GRI 205-2,
GRI 205-3</t>
  </si>
  <si>
    <t>a) Total number and nature of incidents of corruption confirmed during the current year, but related to previous years; and
b) Total number and nature of incidents of corruption confirmed during the current year, related to this year.
2. Discussion of initiatives and stakeholder engagement to improve the broader operating environment and culture, in order to combat corruption.</t>
  </si>
  <si>
    <t>Protected ethics advice and reporting mechanisms:
A description of internal and external mechanisms for:
1. Seeking advice about ethical and lawful behaviour and organizational integrity; and
2. Reporting concerns about unethical or unlawful behaviour and lack of organizational integrity.</t>
  </si>
  <si>
    <t>GRI 102-17</t>
  </si>
  <si>
    <t>Risk and opportunity oversight</t>
  </si>
  <si>
    <t>Integrating risk and opportunity into business process:
Company risk factor and opportunity disclosures that clearly identify the principal material risks and opportunities facing the company specifically (as opposed to generic sector risks), the company appetite in respect of these risks, how these risks and opportunities have moved over time and the response to those changes. These opportunities and risks should integrate material economic, environmental and social issues, including climate change and data stewardship.</t>
  </si>
  <si>
    <t>EPIC,
GRI 102-15,
World Economic Forum Integrated Corporate Governance,
IR 4D</t>
  </si>
  <si>
    <t>Planet</t>
  </si>
  <si>
    <t>Planet: Core metrics and disclosures</t>
  </si>
  <si>
    <t>Climate Change</t>
  </si>
  <si>
    <t>Greenhouse gas (GHG) emissions:
For all relevant greenhouse gases (e.g. carbon dioxide, methane, nitrous oxide, F-gases etc.), report in metric tonnes of carbon dioxide equivalent (tCO2e) GHG Protocol Scope 1 and Scope 2 emissions.
Estimate and report material upstream and downstream (GHG Protocol Scope 3) emissions where appropriate.</t>
  </si>
  <si>
    <t>GRI 305:1-3,
TCFD,
GHG Protocol</t>
  </si>
  <si>
    <t>TCFD implementation:
Fully implement the recommendations of the Task Force on Climate-related Financial Disclosures (TCFD). If necessary, disclose a timeline of at most three years for full implementation.
Disclose whether you have set, or have committed to set, GHG emissions targets that are in line with the goals of the Paris Agreement – to limit global warming to well below 2°C above preindustrial levels and pursue efforts to limit warming to 1.5°C – and to achieve net-zero emissions before 2050.</t>
  </si>
  <si>
    <t>Recommendations of the TCFD;
CDSB R01, R02, R03, R04 and R06;
SASB 110;
Science Based Targets initiative</t>
  </si>
  <si>
    <t>Perseus Data Book 2020 - TCFD</t>
  </si>
  <si>
    <t>Nature loss</t>
  </si>
  <si>
    <t>Land use and ecological sensitivity:
Report the number and area (in hectares) of sites owned, leased or managed in or adjacent to protected areas and/or key biodiversity areas (KBA)</t>
  </si>
  <si>
    <t>GRI 304-1</t>
  </si>
  <si>
    <t>Freshwater availability</t>
  </si>
  <si>
    <t>Water consumption and withdrawal in water-stressed areas:
Report for operations where material: megalitres of water withdrawn, megalitres of water consumed and the percentage of each in regions with high or extremely high baseline water stress, according to WRI Aqueduct water risk atlas tool.
Estimate and report the same information for the full value chain (upstream and downstream) where appropriate.</t>
  </si>
  <si>
    <t>People: Core metrics and disclosures</t>
  </si>
  <si>
    <t>Dignity and equality</t>
  </si>
  <si>
    <t>Diversity and inclusion (%):
Percentage of employees per employee category, by age group, gender and other indicators of diversity (e.g. ethnicity).</t>
  </si>
  <si>
    <t>GRI 405-1b</t>
  </si>
  <si>
    <t>Pay equality (%):
Ratio of the basic salary and remuneration for each employee category by significant locations of operation for priority areas of equality: women to men, minor to major ethnic groups, and other relevant equality areas.</t>
  </si>
  <si>
    <t>Adapted from GRI 405-2</t>
  </si>
  <si>
    <t>Wage level (%):
Ratios of standard entry level wage by gender compared to local minimum wage.
Ratio of the annual total compensation of the CEO to the median of the annual total compensation of all its employees, except the CEO.</t>
  </si>
  <si>
    <t>GRI 202-1,
Adapted from DoddFrank Act, US SEC
Regulations</t>
  </si>
  <si>
    <t>We will look to disclose this data in future reporting periods.</t>
  </si>
  <si>
    <t>Risk for incidents of child, forced or compulsory labour:
An explanation of the operations and suppliers considered to have significant risk for incidents of child labour, forced or compulsory labour. Such risks could emerge in relation to:
a) type of operation (such as manufacturing plant) and type of supplier; and
b) countries or geographic areas with operations and suppliers considered at risk.</t>
  </si>
  <si>
    <t>GRI 408-1b,
GRI 409-1</t>
  </si>
  <si>
    <t>Health and well‑being</t>
  </si>
  <si>
    <t>Health and safety (%):
The number and rate of fatalities as a result of work-related injury; high-consequence work-related injuries (excluding fatalities); recordable work-related injuries; main types of work-related injury; and the number of hours worked.
An explanation of how the organization facilitates workers’ access to non-occupational medical and healthcare services, and the scope of access provided for employees and workers.</t>
  </si>
  <si>
    <t>GRI:2018 403-9a&amp;b,
GRI:2018 403-6a</t>
  </si>
  <si>
    <t>Skills for the future</t>
  </si>
  <si>
    <t>GRI 404-1,
SASB HC 101-15</t>
  </si>
  <si>
    <t>Average training and development expenditure per full time employee (total cost of training provided to employees divided by the number of employees).</t>
  </si>
  <si>
    <t>We have disclosed average training hours, however average training expenditure data is not currently available for public disclosure. We will look to disclose this information in future reporting periods.</t>
  </si>
  <si>
    <t>Prosperity</t>
  </si>
  <si>
    <t>Prosperity: Core metrics and disclosures</t>
  </si>
  <si>
    <t>Employment and wealth generation</t>
  </si>
  <si>
    <t>Absolute number and rate of employment:
1. Total number and rate of new employee hires during the reporting period, by age group, gender, other indicators of diversity and region. 
2. Total number and rate of employee turnover during the reporting period, by age group, gender, other indicators of diversity and region.</t>
  </si>
  <si>
    <t>Adapted, to include other indicators of
diversity, from GRI 401-1a&amp;b</t>
  </si>
  <si>
    <t>Economic contribution:
1. Direct economic value generated and distributed (EVG&amp;D), on an accruals basis, covering the basic components for the organization’s global operations, ideally split out by:
– Revenues
– Operating costs
– Employee wages and benefits
– Payments to providers of capital
– Payments to government
– Community investment
2. Financial assistance received from the government: total monetary value of financial assistance received by the organization from any government during the reporting period.</t>
  </si>
  <si>
    <t xml:space="preserve">GRI 201-1,
GRI 201-4 </t>
  </si>
  <si>
    <t>Financial investment contribution:
1. Total capital expenditures (CapEx) minus depreciation, supported by narrative to describe the company’s investment
strategy.
2. Share buybacks plus dividend payments, supported by narrative to describe the company’s strategy for returns of capital to shareholders.</t>
  </si>
  <si>
    <t>As referenced in IAS 7 and US GAAP ASC 230</t>
  </si>
  <si>
    <t>Innovation of better products and services</t>
  </si>
  <si>
    <t>Total R&amp;D expenses ($):
Total costs related to research and development, as a percentage of total sales</t>
  </si>
  <si>
    <t>US GAAP ASC 730</t>
  </si>
  <si>
    <t>No claimable Research and Development costs were incurred during the reporting period.</t>
  </si>
  <si>
    <t>Community and social vitality</t>
  </si>
  <si>
    <t>Total tax paid:
The total global tax borne by the company, including corporate income taxes, property taxes, non-creditable VAT and other sales taxes, employer-paid payroll taxes, and other taxes that constitute costs to the company, by category of taxes.</t>
  </si>
  <si>
    <t>Adapted from GRI 201-1</t>
  </si>
  <si>
    <t>Principle</t>
  </si>
  <si>
    <t>Title</t>
  </si>
  <si>
    <t>Description</t>
  </si>
  <si>
    <t>Perseus Reference</t>
  </si>
  <si>
    <t>Principle 1</t>
  </si>
  <si>
    <t>Review and Categorisation</t>
  </si>
  <si>
    <t>Based on magnitude of potential impacts in following topics:
&gt;Environmental risk
&gt;Social risk
&gt;HR
&gt;Climate change
&gt;Biodiversity</t>
  </si>
  <si>
    <t>Principle 2</t>
  </si>
  <si>
    <t>Environmental and Social Assessment</t>
  </si>
  <si>
    <t>Conduct appropriate ESIA (including HR impacts) to address relevant environmental and social risks and scale of impacts Document should propose measures to minimise, mitigate and compensate/offset/remedy residual impacts.</t>
  </si>
  <si>
    <t>Human rights assessments should refer to UNGPs.</t>
  </si>
  <si>
    <t xml:space="preserve">Climate change assessment should be aligned with TCFD. Required for All CatA and come CatB. </t>
  </si>
  <si>
    <t>Required for all projects combined Scope 1 and 2 GHG emissions &gt;100,000 tCO2-e.</t>
  </si>
  <si>
    <t>ESIAs obtained for all projects fitting this criteria.</t>
  </si>
  <si>
    <t>Principle 3</t>
  </si>
  <si>
    <t>Applicable Environmental and Social Standards</t>
  </si>
  <si>
    <t xml:space="preserve">Assessment should address all relevant laws, regulations  and permits around environmental and social issues (For Designated Countries).
For Non-Designated Countries, compliance with IFC Performance standards is required. </t>
  </si>
  <si>
    <t>Principle 4</t>
  </si>
  <si>
    <t>Environmental and Social Management System and Equator Principles
Action Plan</t>
  </si>
  <si>
    <t>Requirement to develop and maintain Environmental and Social Management Systems (ESMSs) and Environmental and Social Management Plan(s) (ESMPs) for all CatA and some CatB projects.</t>
  </si>
  <si>
    <t>Principle 5</t>
  </si>
  <si>
    <t>Stakeholder Engagement</t>
  </si>
  <si>
    <t>For all CatA and CatB projects, client must demonstrate effective stakeholder engagement in a structures and culturally appropriate manner.
Where potentially significant adverse impacts are identified, or where a project will impact Indigenous Peoples, client will conduct Informed Consultation and Participation process, tailored to the specific risks identified.
Process must be documented.
Relevant documentation must be made readily available to the affected communities and other stakeholders. Impacts should be disclosed early, and on an ongoing basis.</t>
  </si>
  <si>
    <t>Principle 6</t>
  </si>
  <si>
    <t>Grievance Mechanism</t>
  </si>
  <si>
    <t>For all CatA and some CatB Projects, the EPFI will require the client, as part of the ESMS, to establish effective grievance mechanisms which are designed for use by Affected Communities and Workers</t>
  </si>
  <si>
    <t>Principle 7</t>
  </si>
  <si>
    <t>Independent Review</t>
  </si>
  <si>
    <t xml:space="preserve">For all CatA and some CatB projects, an independent consultant will carry out independent review of the assessment (including ESMS/ESMP/Stakeholder engagement process).
For CatB any due diligence performed by a multilateral or bilateral financial institution or an OECD Export Credit Agency may be taken into account to determine whether an Independent Review is required. </t>
  </si>
  <si>
    <t>Principle 8</t>
  </si>
  <si>
    <t>Covenants</t>
  </si>
  <si>
    <t xml:space="preserve">All projects must stay in compliance with covenants. Where non-compliance is found the Equator Principle Financial Institution will work with the client to bring back into compliance.  Compliance is not re-established, by the end of the grace period provided, the EPFI can exercise remedies, including calling event of default.
Comply with all ESMPs
Reports at least annually </t>
  </si>
  <si>
    <t>Principle 9</t>
  </si>
  <si>
    <t>Independent Monitoring and Reporting</t>
  </si>
  <si>
    <t>For all CatA and some CatB projects, an independent consultant will carry out independent ongoing monitoring of the project's compliance.
Any monitoring performed by a multilateral or bilateral financial institution or an OECD Export Credit Agency may be taken into account</t>
  </si>
  <si>
    <t>Principle 10</t>
  </si>
  <si>
    <t>Reporting and Transparency</t>
  </si>
  <si>
    <t>All CatA and some CatB:</t>
  </si>
  <si>
    <t>Publish online a minimum of summary of ESIA (including HR and climate change risks and impacts as relevant)</t>
  </si>
  <si>
    <t>Annually report GHG emissions (Scope 1, Scope 2 and GHG efficiency ratio) for projects &gt;100,000 tCO2-e p.a.</t>
  </si>
  <si>
    <t>Encourage disclosure of commercially non-sensitive biodiversity data in line with Global Biodiversity Information Facility (GBIF) and relevant national and global repositories.</t>
  </si>
  <si>
    <t>Standard</t>
  </si>
  <si>
    <t>Performance Standard 1</t>
  </si>
  <si>
    <t>Assessment and Management of Environmental and Social Risks and Impacts</t>
  </si>
  <si>
    <t>Establish and maintain a Environmental and Social Management System (ESMS), incorporating:
&gt;Policy
&gt;ID of risks and impacts
&gt;Management Programs
&gt;Organisational capacity and competency
&gt;Emergency Preparedness and response
&gt;Stakeholder engagement
&gt;Monitoring and review</t>
  </si>
  <si>
    <t>Performance Standard 2</t>
  </si>
  <si>
    <t>Labour and Working Conditions</t>
  </si>
  <si>
    <t>&gt;Adopt and implement human rights policies and procedures consistent with national law and IFC PS
&gt;Provide workers with documented information in clear and understandable format regarding rights under national labour and employment laws, any applicable collective agreements at commencement and whenever there are material changes
&gt;When collective bargaining agreements (CBA) are in place, the CBA will be respected. Where CBA does not exist, client will provide documentation on working conditions and terms of employment
&gt;Migrant workers are identified and engaged on substantially equivalent terms as non-migrant workers
&gt;Where accommodation is provided, policies on quality and management will be put in place. Services to be provided consistent with non-discrimination and equal opportunity. Accommodation should not restrict workers freedom of movement or association
&gt;Where local laws allow workers organisations, the client will comply with the law. They will not restrict development of alternate grievance mechanisms. They will not seek to control or influence these mechanisms.
&gt;They will follow principles of equal opportunity and fair treatment. Assistance or protections to remedy past discrimination are allowed insofar as that are in compliance with national laws. 
&gt; Collective dismissal requires analysis of alternatives. If no alternatives are found, a plan must be developed to reduce impact. The plan must be based on non-discrimination  and comply with CBAs. Notice and severance payments must be timely.
Grievance mechanisms must be provided. This must include appropriate management, be transparent and understandable and provide timely feedback to those concerned.
&gt;They must not employ children in an economically exploitative manner. 
&gt;If employees under 18:
-Not undertake hazardous work
-Risk assessment must be undertaken
-Monitoring of health, working conditions, hours
&gt;They will not employ forced labour or trafficked persons.
&gt;Provision of safe and healthy work environment including: 
-ID of hazards, including life threatening
-provision of protective measures
-training
-document and report accidents, disease, incidents,
-Emergency prevention, preparedness and response arrangements
&gt;third party workers - will take commercially reasonable efforts engage reputable and legitimate businesses.
&gt;They will establish policies and procedures for management and monitoring of third party employees. 
&gt;Third party workers have access to grievance mechanism(s)
&gt;Supply chain risks around child or forced labour - client needs to identify risks, and remedy situations where child or forced labour is identified. Monitoring is ongoing.</t>
  </si>
  <si>
    <t>Performance Standard 3</t>
  </si>
  <si>
    <t>Resource Efficiency and Pollution Prevention</t>
  </si>
  <si>
    <t>Performance Standard 4</t>
  </si>
  <si>
    <t>Community Health, Safety, and Security</t>
  </si>
  <si>
    <t>&gt;Evaluate the risks and impacts to health and safety of the affected communities during the project lifecycle. 
&gt;Establish preventative and control measures consistent with GIIP
&gt;ID risks and impacts and propose mitigation measures
&gt;Design, construct, operate, and decommission the structural elements or components of the project in accordance with GIIP, taking into consideration safety risks to third parties or Affected Communities.
&gt;Avoid or minimise the potential for community exposure to hazmat.
&gt;The use of and loss of access to provisioning services (ecosystem services), clients will implement mitigation measures
&gt;Avoid or minimize the potential for community exposure to water-borne, water-based, water-related, and vector-borne diseases, and communicable diseases that could result from project activities
&gt;In addition to the emergency preparedness and response requirements described in Performance Standard 1, the client will also assist and collaborate with the Affected Communities, local government agencies, and other relevant parties, in their preparations to respond effectively to emergency situations
&gt;Assess risks posed by its security arrangements to those within and outside the project site
&gt;Assess and document risks arising from the project’s use of government security personnel deployed to provide security services
&gt;Consider and, where appropriate, investigate all allegations of unlawful or  abusive acts of security personnel, take action (or urge appropriate parties to take action) to prevent recurrence, and report unlawful and abusive acts to public authorities.</t>
  </si>
  <si>
    <t>Performance Standard 5</t>
  </si>
  <si>
    <t>Land Acquisition and Involuntary Resettlement</t>
  </si>
  <si>
    <t xml:space="preserve">&gt;Consider feasible alternative project designs to avoid or minimize physical and/or economic displacement, while balancing environmental, social, and financial costs and benefits, paying particular attention to impacts on the poor and vulnerable
&gt;When displacement occur, compensation and other assistance must be offered (adequate housing, cash, compensation in-kind etc.)
&gt;Stakeholder engagement must be undertaken
&gt;grievance mechanism must be in place, and accessible by displaced persons
&gt;Socio-economic baseline data must be collected to inform compensation required and discourage ineligible persons (i.e. opportunistic settlers) from claiming compensation
&gt;Where compensation is rejected, opportunities to collaborate with government to play an active role in resettlement planning
&gt;Monitoring procedures must be established and evaluation of the resettlement action plans 
Resettlement Action Plans are considered complete when the adverse impacts have been addressed consistent with the plan and objectives of PS5. 
&gt;Where it is too early in the project development to  understand impacts on land acquisition, a Resettlement Framework must be developed, and a Plan must be developed when the necessary information becomes available. </t>
  </si>
  <si>
    <t>Performance Standard 6</t>
  </si>
  <si>
    <t>Biodiversity Conservation and Sustainable Management of Living Natural Resources</t>
  </si>
  <si>
    <t>&gt;Impact ID should consider direct and indirect impacts on biodiversity and ecosystem services
&gt;Impacts should be avoided if possible, and minimised and restored where not.
&gt;Competent professional must assist in risk and impact ID
&gt;Biodiversity offsets are last in the mitigation hierarchy
&gt;Natural habitats will not be significantly converted or degraded unless:
-no viable alternatives exists
-consultation/stakeholder engagement undertaken
-Conversion/degradation is mitigated according tot the mitigation hierarchy
&gt;For critical habitats:, no activities can be undertaken unless:
-No viable alternatives
-Does not lead to measurable adverse impacts not he values for which the habitat was designated
-Does not lead to reduction in population (global/national/regional) of any critically endangered or endangered species over a reasonable period of time. 
&gt;Legally protected and internationally recognised areas must additionally demonstrate that the development is legal, consult with sponsors and managers, affected communities, Indigenous Peoples and other stakeholders, implement additional programs to promote an enhance conservation aims and effective management of the area
&gt;Invasive species will not be intentionally introduced unless in line with existing regulatory framework, or not at all for high risk species. 
&gt;Where invasive species are already established, diligence is to be exercised in not spreading.
&gt;Where adverse impacts on ecosystem services are likely, a systematic review must be undertaken to identify priority ecosystem services
&gt;Where management control exists, adverse impacts should be avoided
&gt;Where the client is  a primary producer, establishment should be on already converted land, and maintain sustainable practices. Independent verification or certification must be sought, or analysis of compliance must be undertaken with a view to independent verification or review.
&gt;Where a client is purchasing primary production (especially but not exclusively food and fibre commodities) that is known to be produced in regions where there is a risk of significant conversion of natural and/or critical habitats, systems and verification practices will be adopted as part of the client’s ESMS to evaluate its primary suppliers</t>
  </si>
  <si>
    <t>Performance Standard 7</t>
  </si>
  <si>
    <t>&gt;Through the ESIA, IPs must be identified, and the expected direct and indirect economic, social, cultural and environmental impacts not hem must be assessed
&gt;Adverse impacts should be avoided where possible
&gt;Where unavoidable, impacts are to be minimised, restored and/or compensated
&gt;Engagement must be undertaken
&gt;Free, prior and informed consent (FPIC) must be obtained 
&gt;Mitigation hierarchy must be followed
&gt;IP must be informed of their rights under law, scope and nature of proposed development, potential consequences, and then obtain FPIC
&gt;Must develop plan that addresses the requirements of the PS, including role of government if applicable.</t>
  </si>
  <si>
    <t>Performance Standard 8</t>
  </si>
  <si>
    <t>Cultural Heritage</t>
  </si>
  <si>
    <t xml:space="preserve">&gt;comply with applicable laws 
&gt;Internationally recognised practices for protection, field-based study,  and documentation are implemented
&gt;Where impacts are identified, competent professionals must assist in ID and protection of cultural heritage
&gt;Procedure must be developed for 'chance finds'
&gt;Consultation is required where a project may impact cultural heritage
&gt;Access must be provided to cultural heritage sites in so far as it is reasonable under health safety and security considerations
&gt;Removal of tangible heritage is discouraged. Non replicable can only be removed under certain conditions (not technically or financially feasible alternative, overall net benefit, removal uses the best available technique). Where the cultural heritage is critical, removal, alterations or damage should not occur except in exceptional circumstances. </t>
  </si>
  <si>
    <t>Topic</t>
  </si>
  <si>
    <t>Code</t>
  </si>
  <si>
    <t>Greenhouse gas emissions</t>
  </si>
  <si>
    <t>EM-MM-110a.1.</t>
  </si>
  <si>
    <t>Gross global Scope 1 emissions</t>
  </si>
  <si>
    <t>EM-MM-110a.2.</t>
  </si>
  <si>
    <t>Discussion of long-term and short-term strategy or plan to manage Scope 1 emissions, emissions reduction targets, and an analysis of performance against those targets</t>
  </si>
  <si>
    <t>Air quality</t>
  </si>
  <si>
    <t>EM-MM-120a.1.</t>
  </si>
  <si>
    <t xml:space="preserve">Air emissions of the following pollutants: (1) CO, (2) NOx (excluding N2O), (3) SOx, (4) particulate matter (PM10), (5) mercury (Hg), (6) lead (Pb), and (7) volatile organic compounds (VOCs) </t>
  </si>
  <si>
    <t>Levels of air emissions from categories (2) to (7) are not currently available for public disclosure, but we will look to disclose these emissions in future reporting periods.</t>
  </si>
  <si>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</si>
  <si>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</si>
  <si>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</si>
  <si>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</si>
  <si>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</si>
  <si>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</si>
  <si>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 xml:space="preserve">EM-MM-140a.2. </t>
  </si>
  <si>
    <t>Number of incidents of non-compliance associated with water quality permits, standards, and regulations</t>
  </si>
  <si>
    <t>No incidents of non-compliance occurred during the period.</t>
  </si>
  <si>
    <t>Waste and hazardous materials management</t>
  </si>
  <si>
    <t>EM-MM-150a.1.</t>
  </si>
  <si>
    <t>Total weight of tailings waste, percentage recycled</t>
  </si>
  <si>
    <t xml:space="preserve">EM-MM-150a.2. </t>
  </si>
  <si>
    <t xml:space="preserve">Total weight of mineral processing waste, percentage recycled </t>
  </si>
  <si>
    <t xml:space="preserve">EM-MM-150a.3. </t>
  </si>
  <si>
    <t>Number of tailings impoundments, broken down by MSHA hazard potential</t>
  </si>
  <si>
    <t>Perseus Data Book 2020 - Tailings</t>
  </si>
  <si>
    <t>Biodiversity impacts</t>
  </si>
  <si>
    <t xml:space="preserve">EM-MM-160a.1. </t>
  </si>
  <si>
    <t>Description of environmental management policies and practices for active sites</t>
  </si>
  <si>
    <t xml:space="preserve">EM-MM-160a.2. </t>
  </si>
  <si>
    <t>Mine sites where acid rock drainage is: (1) predicted to occur, (2) actively mitigated, and (3) under treatment or remediation</t>
  </si>
  <si>
    <t xml:space="preserve">EM-MM-160a.3. </t>
  </si>
  <si>
    <t>P(1) proved and (2) probable reserves in or near sites with protected conservation status or endangered species habitat</t>
  </si>
  <si>
    <t>Security, Human Rights &amp; Rights of Indigenous Peoples</t>
  </si>
  <si>
    <t xml:space="preserve">EM-MM-210a.1. </t>
  </si>
  <si>
    <t>Percentage of (1) proved and (2) probable reserves in or near areas of conflict</t>
  </si>
  <si>
    <t xml:space="preserve">EM-MM-210a.2. </t>
  </si>
  <si>
    <t>Percentage of (1) proved and (2) probable reserves in or near Indigenous land</t>
  </si>
  <si>
    <t xml:space="preserve">EM-MM-210a.3. </t>
  </si>
  <si>
    <t>Discussion of engagement processes and due diligence practices</t>
  </si>
  <si>
    <t>Community relations</t>
  </si>
  <si>
    <t xml:space="preserve">EM-MM-210b.1. </t>
  </si>
  <si>
    <t>Discussion of process to manage risks and opportunities associated with community rights and interests</t>
  </si>
  <si>
    <t>EM-MM-210b.2.</t>
  </si>
  <si>
    <t>Labour relations</t>
  </si>
  <si>
    <t xml:space="preserve">EM-MM-310a.1. </t>
  </si>
  <si>
    <t>Percentage of active workforce covered under collective bargaining agreements, broken down by U.S. and foreign employees</t>
  </si>
  <si>
    <t>36% of our active workforce is covered under collective bargaining agreements. All of these personnel are foreign employees. We do not have any U.S. based employees.</t>
  </si>
  <si>
    <t xml:space="preserve">EM-MM-310a.2. </t>
  </si>
  <si>
    <t>Number and duration of strikes and lockouts</t>
  </si>
  <si>
    <t>Workforce health &amp; safety</t>
  </si>
  <si>
    <t xml:space="preserve">EM-MM-320a.1. </t>
  </si>
  <si>
    <t>(1) MSHA all-incidence rate, (2) fatality rate, (3) near miss frequency rate (NMFR)</t>
  </si>
  <si>
    <t>Rates have been expressed per 1,000,000 hours worked, which is aligned to current prevailing industry practice. While near misses are monitored at each of our operations, NMFR is not currently available for public disclosure. We will look to disclose this rate in future reporting periods.</t>
  </si>
  <si>
    <t>(4) average hours of health, safety, and emergency response training</t>
  </si>
  <si>
    <t>Business ethics &amp; transparency</t>
  </si>
  <si>
    <t xml:space="preserve">EM-MM-510a.1. </t>
  </si>
  <si>
    <t>Description of the management system for prevention of corruption and bribery throughout the value chain</t>
  </si>
  <si>
    <t xml:space="preserve">EM-MM-510a.2. </t>
  </si>
  <si>
    <t>Production in countries that have the 20 lowest rankings in Transparency International’s Corruption Perception Index</t>
  </si>
  <si>
    <t>Perseus does not have operations in the 20 lowest rankings in Transparency International’s Corruption Perception Index.</t>
  </si>
  <si>
    <t>Activity metrics</t>
  </si>
  <si>
    <t xml:space="preserve">EM-MM-000.A
</t>
  </si>
  <si>
    <t>Production of (1) metal ores and (2) finished metal products in metric tons</t>
  </si>
  <si>
    <t xml:space="preserve">EM-MM-000.B
</t>
  </si>
  <si>
    <t>Total number of employees, percentage contractors</t>
  </si>
  <si>
    <t xml:space="preserve">Rehabiliation plan covered in design report.
</t>
  </si>
  <si>
    <t>Closure plan covered in design report.
Closure plan under review</t>
  </si>
  <si>
    <t>CTSF - valley fill, double HPDE lined with underdrainage and leak detection, 4  embankments (2 shared with FTSF, 1 shared with process water pond and 1 free-standing)</t>
  </si>
  <si>
    <t>Pre-commissioning audit by EoR in December 2020</t>
  </si>
  <si>
    <t>Operational audit by EoR in November 2020</t>
  </si>
  <si>
    <t>Operational Audit by EoR in December 2020</t>
  </si>
  <si>
    <t>Emissions calculation methodology</t>
  </si>
  <si>
    <t>Further detail</t>
  </si>
  <si>
    <t>Evaluation Status</t>
  </si>
  <si>
    <r>
      <rPr>
        <sz val="8"/>
        <color theme="1"/>
        <rFont val="Calibri"/>
        <family val="2"/>
        <scheme val="minor"/>
      </rPr>
      <t>34.5m (RL208 - RL173.5)</t>
    </r>
  </si>
  <si>
    <r>
      <rPr>
        <sz val="8"/>
        <color theme="1"/>
        <rFont val="Calibri"/>
        <family val="2"/>
        <scheme val="minor"/>
      </rPr>
      <t>38,476,000 m</t>
    </r>
    <r>
      <rPr>
        <vertAlign val="superscript"/>
        <sz val="8"/>
        <color theme="1"/>
        <rFont val="Calibri"/>
        <family val="2"/>
        <scheme val="minor"/>
      </rPr>
      <t>3</t>
    </r>
  </si>
  <si>
    <r>
      <rPr>
        <sz val="8"/>
        <color theme="1"/>
        <rFont val="Calibri"/>
        <family val="2"/>
        <scheme val="minor"/>
      </rPr>
      <t>1,469,396 m</t>
    </r>
    <r>
      <rPr>
        <vertAlign val="superscript"/>
        <sz val="8"/>
        <color theme="1"/>
        <rFont val="Calibri"/>
        <family val="2"/>
        <scheme val="minor"/>
      </rPr>
      <t>3</t>
    </r>
  </si>
  <si>
    <r>
      <rPr>
        <sz val="8"/>
        <color theme="1"/>
        <rFont val="Calibri"/>
        <family val="2"/>
        <scheme val="minor"/>
      </rPr>
      <t>1,900,000 m</t>
    </r>
    <r>
      <rPr>
        <vertAlign val="superscript"/>
        <sz val="8"/>
        <color theme="1"/>
        <rFont val="Calibri"/>
        <family val="2"/>
        <scheme val="minor"/>
      </rPr>
      <t>3</t>
    </r>
  </si>
  <si>
    <t>Relevant, calculated</t>
  </si>
  <si>
    <t>Not relevant, explanation provided</t>
  </si>
  <si>
    <t>Input-output method: 2020 spend in US dollars was sourced from our finance and accounting system. The GHG Protocol’s Quantis Scope 3 evaluator tool was used to convert spend into emission estimates.
Broad sectors of purchase included: Food, beverages and tobacco, pulp, paper, printing and publishing, chemical and chemical products, rubber and plastics, basic metals and fabricated metals, post and telecommunication, renting of M&amp;Eq and other business activities, health and social work and financial intermediation.</t>
  </si>
  <si>
    <t>Input-output method: 2020 spend in US dollars was sourced from our finance &amp; accounting system for capital goods (mining and transport equipment). The GHG Protocol’s Quantis Scope 3 evaluator tool was then used to convert spend into emission estimates.
Broad sectors of purchase included: Mining and quarrying, electrical and optical equipment and transport equipment.</t>
  </si>
  <si>
    <t>Not considered as material and not calculated. Most emissions relating to upstream transportation and distribution are borne by Perseus and therefore calculated as part of Category 3.</t>
  </si>
  <si>
    <t>1. Purchased goods and services</t>
  </si>
  <si>
    <t>2. Capital goods</t>
  </si>
  <si>
    <t>3. Fuel and energy related activities</t>
  </si>
  <si>
    <t>4. Upstream transportation and distribution</t>
  </si>
  <si>
    <t>5. Waste generated in operations</t>
  </si>
  <si>
    <t>6. Business travel</t>
  </si>
  <si>
    <t>7. Employee commuting</t>
  </si>
  <si>
    <t>8. Upstream leased assets</t>
  </si>
  <si>
    <t>9. Downstream transportation and distribution</t>
  </si>
  <si>
    <t>10. Processing of sold products</t>
  </si>
  <si>
    <t>11. Use of sold products</t>
  </si>
  <si>
    <t>12. End of life treatment of sold products</t>
  </si>
  <si>
    <t>13. Downstream leased assets</t>
  </si>
  <si>
    <t>14. Franchises</t>
  </si>
  <si>
    <t>15. Investments</t>
  </si>
  <si>
    <t>Waste generation data extracted from internal databases. Factors were sourced from the DEFRA 2020.
No exclusion of emission sources.</t>
  </si>
  <si>
    <t>Flight, hotels and accommodation emissions were estimated using the GHG Protocol’s Quantis Scope 3 evaluator tool to convert spend into emission estimates.</t>
  </si>
  <si>
    <t>Employee commuting emissions were estimated using the GHG Protocol’s Quantis Scope 3 evaluator tool to convert spend into emission estimates.</t>
  </si>
  <si>
    <t>Business travel emissions were calculated from the GHG Protocol’s Quantis Scope 3 evaluator tool.
No exclusion of emission sources.</t>
  </si>
  <si>
    <t>Employee commuting emissions were calculated from the GHG Protocol’s Quantis Scope 3 evaluator tool.
No exclusion of emission sources.</t>
  </si>
  <si>
    <t>Upstream leased asset emissions were estimated using the GHG Protocol’s Quantis Scope 3 evaluator tool to convert spend into emission estimates.</t>
  </si>
  <si>
    <t>Upstream leased asset emissions were calculated from the GHG Protocol’s Quantis Scope 3 evaluator tool.
No exclusion of emission sources.</t>
  </si>
  <si>
    <t>No exclusion of emission sources</t>
  </si>
  <si>
    <t>Data from World Gold Council (WGC) "Gold and climate change: Current and future impacts" report concludes (page 9): "We analysed other sources of Scope 3 emissions (other than downstream emissions related to processing of sold products) as set out in the GHG Protocol, and concluded that these were either not material or simply not applicable." Therefore on the basis of the WGC’s conclusion, this category is not applicable.</t>
  </si>
  <si>
    <t>An emissions figure is not calculated for this category as Perseus does not lease significant downstream assets in the course of normal operations.</t>
  </si>
  <si>
    <t>An emissions figure is not calculated for this category as Perseus does not have franchised operations.</t>
  </si>
  <si>
    <t>An emissions figure is not calculated for this category as Perseus does not have investment operations.</t>
  </si>
  <si>
    <t>All community contributions were made in Ghana and Côte d'Ivoire</t>
  </si>
  <si>
    <t>Table above presents information for Permanent Employees only</t>
  </si>
  <si>
    <t>The data in the table above for our mine operations excludes expat salaries</t>
  </si>
  <si>
    <t>Training hours per personnel decreased in 2020. This was due to the impact of COVID-19 restrictions on the ability to provide classroom-based training, and Yaoure moving into production phase in December 2020 with a significant number of employees being added to the site, but with training provided in the subsequent reporting year.</t>
  </si>
  <si>
    <t>Table above excludes information for casual employees</t>
  </si>
  <si>
    <t>These hours included training provided on the Australian Modern Slavery Act and the Voluntary Principles on Security and Human Rights (VPSHRs). The VPSHR training is provided regularly to those employees, contractors and external parties who are involved with or have positions of responsibiity relating to security at each of our operations. The contractors include third-party organizations which have provided Perseus with security personnel. The external parties include regular training provided to the local police, Government forces, military personnel and gendarmes in the jurisdictions in which we operate.</t>
  </si>
  <si>
    <t>Environmental issues (noise and dust)</t>
  </si>
  <si>
    <t>Building cracks and blast</t>
  </si>
  <si>
    <t>Resettlement issues</t>
  </si>
  <si>
    <t>Structure compensation</t>
  </si>
  <si>
    <t>Crop and land compensation</t>
  </si>
  <si>
    <t>Local employment and training</t>
  </si>
  <si>
    <t>Road condition</t>
  </si>
  <si>
    <t>Other general</t>
  </si>
  <si>
    <t>Yes, for all operations (Edikan, Sissingue and Yaoure)</t>
  </si>
  <si>
    <t xml:space="preserve">Both physical re-settlement of homes, and economic resettlement for agricultural land. We also managed temporary land use disturbance for exploration activties through payment of crop compensation. </t>
  </si>
  <si>
    <t>Negotiation ongoing with eight owners regarding additional compensation.  Engagement and consultation ongoing with property owners, government authorities and traditional leaders
15 grievances were received regarding crop and land compensation, primarily from the Ayanfuri community  associated with compensation payment delays.</t>
  </si>
  <si>
    <t>Total greenhouse gas emissions by location (tCO2-e)</t>
  </si>
  <si>
    <t>Total greenhouse gas emissions (tCO2-e)</t>
  </si>
  <si>
    <t>Total greenhouse gas emissions (tCO2-e) by gas</t>
  </si>
  <si>
    <t>Sources of total greenhouse gas emissions (tCO2-e)</t>
  </si>
  <si>
    <t>Total scope 3 greenhouse gas emissions (tCO2-e)</t>
  </si>
  <si>
    <t>Scope 3 greenhouse gas emissions per category (tCO2-e)</t>
  </si>
  <si>
    <t xml:space="preserve">Scope 3 greenhouse gas (GHG) emissions refer to emissions that fall within a company’s value chain but are outside its operational control.  Our approach to evaluating, categorising and estimating Scope 3 emissions is informed by the International Greenhouse Gas Protocol's Corporate Value Chain (Scope 3) Accounting and Reporting Standard. In accordance with this standard, we have estimated Scope 3 emissions relating to our business for the 2020 reporting year. From the 15 Scope 3 categories that were relevant and were calculated, these emissions were estimated to be 275,853 tonnes of CO2-e in 2020. 
The Scope 3 emission factors applied are standard factors with the Department for Environment Food &amp; Rural Affairs (UK Government GHG Conversion Factors for Company Reporting) (DEFRA, 2020) and the Quantis Scope 3 Evaluator.
</t>
  </si>
  <si>
    <t>Calculated from World Gold Council consumption downstream emissions factor ([370+0.84+3.62 = 374.46]) tonnes CO2-e per tonne gold). See "WGC Gold and climate change: Current and future impacts", Table 3, Oct. 2019.</t>
  </si>
  <si>
    <t>Calculated from World Gold Council production upstream emissions factor (3.62) tonnes CO2-e per tonne gold. See "WGC Gold and climate change: Current and future impacts", Table 3, Oct. 2019.</t>
  </si>
  <si>
    <t xml:space="preserve">Relevant purchased goods and services (except for mining equipment and activities, reported/covered by other Scope 3 categories).
No exclusion of emission sources. </t>
  </si>
  <si>
    <t>Mining, quarrying, transport, and electrical and optical equipment. We have not reviewed equipment Life Cycle Assessments (LCAs) as part of our calculation of Scope 3 emissions, but we have included a snapshot of emissions relevant to 2020 based on 2020 investment in mining equipment.
No exclusion of emission sources.</t>
  </si>
  <si>
    <t>Fuel and energy consumption data extracted from internal databases. Factors were sourced from the DEFRA, 2020.
No exclusion of emission sources.</t>
  </si>
  <si>
    <t>Emissions attributable to the extraction, production and transport of fuels were estimated using the factors from DEFRA, 2020 applied to consumption data for diesel and LPG, as well as electricity consumption multiplied by the corresponding Scope 3 emission factor.</t>
  </si>
  <si>
    <t xml:space="preserve">Emissions attributable to waste generated by Perseus’ operations were estimated using the factors from DEFRA, 2020. </t>
  </si>
  <si>
    <t>All freight data has been sourced internally from distribution records, including loading and arrival locations and ounces of gold. Flight distance in km was obtained from https://www.airmilescalculator.com/ and emission factors relating to freight flights obtained from DEFRA, 2020.</t>
  </si>
  <si>
    <t>Investor Mining and Tailings Initiative</t>
  </si>
  <si>
    <r>
      <rPr>
        <sz val="8"/>
        <color theme="1"/>
        <rFont val="Calibri"/>
        <family val="2"/>
        <scheme val="minor"/>
      </rPr>
      <t>68,857,000 m</t>
    </r>
    <r>
      <rPr>
        <vertAlign val="superscript"/>
        <sz val="8"/>
        <color theme="1"/>
        <rFont val="Calibri"/>
        <family val="2"/>
        <scheme val="minor"/>
      </rPr>
      <t>3</t>
    </r>
  </si>
  <si>
    <r>
      <t>4.6 Mm</t>
    </r>
    <r>
      <rPr>
        <vertAlign val="superscript"/>
        <sz val="8"/>
        <color theme="1"/>
        <rFont val="Calibri"/>
        <family val="2"/>
        <scheme val="minor"/>
      </rPr>
      <t xml:space="preserve">3 </t>
    </r>
    <r>
      <rPr>
        <sz val="8"/>
        <color theme="1"/>
        <rFont val="Calibri"/>
        <family val="2"/>
        <scheme val="minor"/>
      </rPr>
      <t>(Stage 3)</t>
    </r>
  </si>
  <si>
    <r>
      <t>6.5 Mm</t>
    </r>
    <r>
      <rPr>
        <vertAlign val="superscript"/>
        <sz val="8"/>
        <color theme="1"/>
        <rFont val="Calibri"/>
        <family val="2"/>
        <scheme val="minor"/>
      </rPr>
      <t xml:space="preserve">3 </t>
    </r>
    <r>
      <rPr>
        <sz val="8"/>
        <color theme="1"/>
        <rFont val="Calibri"/>
        <family val="2"/>
        <scheme val="minor"/>
      </rPr>
      <t>(Stage 5)</t>
    </r>
  </si>
  <si>
    <r>
      <t>7.2 Mm</t>
    </r>
    <r>
      <rPr>
        <vertAlign val="superscript"/>
        <sz val="8"/>
        <color theme="1"/>
        <rFont val="Calibri"/>
        <family val="2"/>
        <scheme val="minor"/>
      </rPr>
      <t xml:space="preserve">3 </t>
    </r>
    <r>
      <rPr>
        <sz val="8"/>
        <color theme="1"/>
        <rFont val="Calibri"/>
        <family val="2"/>
        <scheme val="minor"/>
      </rPr>
      <t>(Stage 1)</t>
    </r>
  </si>
  <si>
    <r>
      <t>18.4 Mm</t>
    </r>
    <r>
      <rPr>
        <vertAlign val="superscript"/>
        <sz val="8"/>
        <color theme="1"/>
        <rFont val="Calibri"/>
        <family val="2"/>
        <scheme val="minor"/>
      </rPr>
      <t xml:space="preserve">3 </t>
    </r>
    <r>
      <rPr>
        <sz val="8"/>
        <color theme="1"/>
        <rFont val="Calibri"/>
        <family val="2"/>
        <scheme val="minor"/>
      </rPr>
      <t>(Stage 5)</t>
    </r>
  </si>
  <si>
    <t>Number of women on the Board (3)</t>
  </si>
  <si>
    <t>Number of men on the Board (4)</t>
  </si>
  <si>
    <t>(3) We are currently recruiting a new Director for our Board, expected to be announced by the end of FY21. We expect appointment of the new Director will increase our gender balance and our proportion of the Board in the 30 to 50 age bracket.</t>
  </si>
  <si>
    <t>(4) Jeff Quartermaine is not included in the table above. Given his dual role as Board Director and Chief Executive Officer, he is included within the Management Level employee category to avoid duplication.</t>
  </si>
  <si>
    <t>(5) The higher level of inequity between average pay of females and males at Junior Levels in Côte d'Ivoire has been driven predominantly by there being no females employed at the Junior Level in Yaoure. We expect this figure to increase over time given Yaoure has moved into production phase as of December 2020.</t>
  </si>
  <si>
    <t>28% (5)</t>
  </si>
  <si>
    <t>72% (5)</t>
  </si>
  <si>
    <t>Reference to disclosure</t>
  </si>
  <si>
    <t>Production of metal ores and finished metal products (ounces)</t>
  </si>
  <si>
    <t>Production of metal ores and finished metal products (tonnes)</t>
  </si>
  <si>
    <t>Yaoure transitioned into production phase in December 2020, which was the driver of the increase in Scope 1 emissions for the reporting period.</t>
  </si>
  <si>
    <t>FTSF - valley fill, compacted clay lining with underdrainage, 1 main embankment , 16 saddle embankments (2 shared with CTSF).
All raises downstream to date.
Future raises: downstream for major embankments (main, embankment 1, embankment 2 and embankment 3) and upstream for remaining (minor) embankments</t>
  </si>
  <si>
    <t>Operations that have been subject to human rights reviews or impact assessments</t>
  </si>
  <si>
    <t>Sustainable Development Report 2020 - About Perseus (Page  8)</t>
  </si>
  <si>
    <t>Sustainable Development Report 2020 - About Perseus (Page 10)</t>
  </si>
  <si>
    <t>Sustainable Development Report 2020 - Governance (Page 17)</t>
  </si>
  <si>
    <t>We have not obtained external assurance over the current year Sustainable Development Report, but we will be seeking external assurance over elements of our Sustainable Development Report from 2021 onwards</t>
  </si>
  <si>
    <t>Sustainable Development Report 2020 - Waste Management and Hazardous Materials (Pages 56 - 57)</t>
  </si>
  <si>
    <t>Sustainable Development Report 2020 - Closure (Pages 62 - 63)</t>
  </si>
  <si>
    <t>Sustainable Development Report 2020 - Code of Business Conduct (Page 20)</t>
  </si>
  <si>
    <t>Sustainable Development Report 2020 - Working with Communities (Page 51)</t>
  </si>
  <si>
    <t>Sustainable Development Report 2020 - Dust, Noise, Blast and Vibration (Pages 58 - 59)</t>
  </si>
  <si>
    <t>Sustainable Development Report 2020 - Biodiversity and Land Use (Pages 60 - 61)</t>
  </si>
  <si>
    <t>Sustainable Development Report 2020 - Water (Pages 64 - 67)</t>
  </si>
  <si>
    <t>No incidents of corruption were noted during the reporting period, whether relating to current or previous reporting years. Further discussion about our initiatives and mitigation of corruption within our business is included within our Sustainable Development Report 2020 - Anti-Bribery and Corruption (Page 20)</t>
  </si>
  <si>
    <t>Sustainable Development Report 2020 - Regulatory Compliance (Page 21)
Sustainable Development Report 2020 - Policies and Standards (Page 22)</t>
  </si>
  <si>
    <t>Reserves are considered to be in or near an area of active conflict if the reserves are located in the same country where active conflict exists, with conflict defined by the Uppsala Conflict Data Program (UCDP).
In accordance with the 2019 UCDP data, armed conflict has occurred in both Ghana and Côte d'Ivoire, and therefore all of our current reserves are near areas of conflict. However, it should be noted that these conflicts do not currently impact our operations. We have strong security practices in place and conform to the World Gold Council's Conflict-free Gold Standard, as discussed within our Sustainable Development Report.</t>
  </si>
  <si>
    <t>Given the cultural context within which we operate, all of our current proven and probable reserves are considered to be in or near land belonging to those who would identify themselves as Indigenous to those regions. Refer to the Sustainable Development Report 2020 - Working with Communities (Pages 40 - 51) for further detail about our local host communities.</t>
  </si>
  <si>
    <t>Sustainable Development Report 2020 - Our Approach to Sustainability (Page 15)</t>
  </si>
  <si>
    <t>Sustainable Development Report 2020 - Our Approach to Sustainability (Page 15)
Sustainable Development Report 2020 - Risk and Opportunity Management (Page 24)</t>
  </si>
  <si>
    <t>Entities included in the consolidated financial statements</t>
  </si>
  <si>
    <t>Annual Report 2020</t>
  </si>
  <si>
    <t>Perseus Data Book 2020 - Artisanal Mining</t>
  </si>
  <si>
    <t>Sustainable Development Report 2020 - Anti-Bribery and Corruption (Page 20)</t>
  </si>
  <si>
    <t>Sustainable Development Report 2020 - Transparency (Page 20)
Annual Report 2020</t>
  </si>
  <si>
    <t>Sustainable Development Report 2020 - Human and Labour Rights (Pages 35 - 39)</t>
  </si>
  <si>
    <t>Sustainable Development Report 2020 - Governance (Pages 17 - 18)</t>
  </si>
  <si>
    <t>Refer to Page 44 in the Sustainable Development Report for the measures we took around resettlement.</t>
  </si>
  <si>
    <t>Refer to Page 51 in the Sustainable Development Report</t>
  </si>
  <si>
    <t>In CY20, we did not record or receive any legal non-compliances or fines related to our health, safety, environment, community or security.
In CY20, we were issued with a notice for fines relating to historical late submissions of bi-annual local procurement reporting and local content obligations relating to 2016-2018. Refer to the Sustainable Development Report (page 21) for further detail.</t>
  </si>
  <si>
    <t>Table above presents information for Permanent Employees only. Given Jeff Quartermaine’s dual role as Board Director and Chief Executive Officer, he is included within the Management Level employee category to avoid duplication. We are currently recruiting a new Director for our Board, expected to be announced by the end of FY21. We expect appointment of the new Director will increase our gender balance and our proportion of the Board in the 30 to 50 age bracket.</t>
  </si>
  <si>
    <t xml:space="preserve">Board includes both Executive and Non-Executive Directors. </t>
  </si>
  <si>
    <t>SASB CG-HP140a.1,
WRI Aqueduct Water Risk Atlas Tool</t>
  </si>
  <si>
    <t>Training provided (hours):
Average hours of training per person that the organization’s employees have undertaken during the reporting period, by gender and employee category (total number of hours of training provided to employees divided by the number of employees).</t>
  </si>
  <si>
    <t xml:space="preserve">As part of design </t>
  </si>
  <si>
    <t>Limited internal TSF engineering or expertise, rely on external expertise</t>
  </si>
  <si>
    <t>Sustainable Development Report 2020 - Worker Health, Safety and Wellbeing (Page 31)</t>
  </si>
  <si>
    <t>Sustainable Development Report 2020 - Risk and Opportunity Management (Page 25)</t>
  </si>
  <si>
    <t>Sustainable Development Report 2020 - About This Report (Page 1)
Sustainable Development Report 2020 - Disclosure (Page 26)</t>
  </si>
  <si>
    <t>Sustainable Development Report 2020 - Disclosure (Page 26)</t>
  </si>
  <si>
    <t>Sustainable Development Report 2020 - Letter From our Managing Director (Page 4)</t>
  </si>
  <si>
    <t>Sustainable Development Report 2020 - Risk and Opportunity Management (Page 25)
Sustainable Development Report 2020 - Our Performance (Page 29)</t>
  </si>
  <si>
    <t>Sustainable Development Report 2020 - Human and Labour Rights (Pages 35 - 38)</t>
  </si>
  <si>
    <t>Sustainable Development Report 2020 - About This Report (Page 1)</t>
  </si>
  <si>
    <t>Sustainable Development Report 2020 - Page 100; refer also to this Index</t>
  </si>
  <si>
    <t xml:space="preserve">Sustainable Development Report 2020 - Ethical Conduct (Page 20) </t>
  </si>
  <si>
    <t xml:space="preserve">Sustainable Development Report 2020 - About Perseus (Page 8)
Sustainable Development Report 2020 - Ethical Conduct (Page 20) </t>
  </si>
  <si>
    <t>Sustainable Development Report 2020 - About This Report (Page 1)
Sustainable Development Report 2020 - About Perseus (Pages 8 - 11)
Sustainable Development Report 2020 - Managing Our Supply Chain and Responsible Sourcing (Page 21)</t>
  </si>
  <si>
    <t>Sustainable Development Report 2020 - Stakeholder Engagement (Page 19)</t>
  </si>
  <si>
    <t>Sustainable Development Report 2020 - Energy and Climate Change: Task Force on Climate-Related Financial Disclosures Report (Page 68)</t>
  </si>
  <si>
    <t>Sustainable Development Report 2020 - Ethical Conduct (Page 20) 
Sustainable Development Report 2020 - Working with Governments (Page 26)</t>
  </si>
  <si>
    <t>Sustainable Development Report 2020 - Governance (Page 17)
Sustainable Development Report 2020 - Risk and Opportunity Management (Page 25)</t>
  </si>
  <si>
    <t>Sustainable Development Report 2020 - Governance (Page 17)
Sustainable Development Report 2020 - Regulatory Compliance (Page 21)
Sustainable Development Report 2020 - Disclosure (Page 26)</t>
  </si>
  <si>
    <t>Sustainable Development Report 2020 - Governance (Page 17)
Sustainable Development Report 2020 - Ethical Conduct (Page 20)</t>
  </si>
  <si>
    <t>Taxes</t>
  </si>
  <si>
    <t>SAFETY, HEALTH AND PEOPLE</t>
  </si>
  <si>
    <t>COMMUNITIES AND HUMAN RIGHTS</t>
  </si>
  <si>
    <t>Sustainable Development Report 2020 - Our Approach to Sustainability (Page 14)</t>
  </si>
  <si>
    <t>Sustainable Development Report 2020 - About Perseus (Pages 9 - 11)</t>
  </si>
  <si>
    <t>Sustainable Development Report 2020 - About Perseus (Page 9)</t>
  </si>
  <si>
    <t>Sustainable Development Report 2020 - Regulatory Compliance (Page 21)
Sustainable Development Report 2020 - Policies and Standards (Page 22)
Sustainable Development Report 2020 - Disclosure (Page 26)</t>
  </si>
  <si>
    <t xml:space="preserve">Sustainable Development Report 2020 - Our Approach to Sustainability (Page 14)
Sustainable Development Report 2020 - Risk and Opportunity Management (Page 25)
</t>
  </si>
  <si>
    <t>Sustainable Development Report 2020 - About Perseus (Pages 9 - 11)
Annual Report 2020</t>
  </si>
  <si>
    <t>Sustainable Development Report 2020 - Ethical Conduct (Pages 20 - 21)</t>
  </si>
  <si>
    <t>Sustainable Development Report 2020 - Our Approach to Sustainability (Pages 15 and 19)</t>
  </si>
  <si>
    <t>Sustainable Development Report 2020 - Our Approach to Sustainability (Pages 14 - 15)
Sustainable Development Report 2020 - Working with Communities (Pages 40 - 47) - Community Contributions component
Annual Report 2020</t>
  </si>
  <si>
    <t>Sustainable Development Report 2020 - Working with Communities (Pages 40 - 47) - Community Contributions component
Annual Report 2020</t>
  </si>
  <si>
    <t>Sustainable Development Report 2020 - Our Approach to Sustainability (Pages 14 - 15) - forms part of Economic Performance material topic
Sustainable Development Report 2020 - Transparency (Page 20)
Annual Report 2020</t>
  </si>
  <si>
    <t>Sustainable Development Report 2020 - Our Approach to Sustainability (Pages 14 - 15) - forms part of each material environment topic (see also below)</t>
  </si>
  <si>
    <t>Sustainable Development Report 2020 - Our Approach to Sustainability (Pages 14 - 15) - forms part of each material social topic (see also below)</t>
  </si>
  <si>
    <t>Sustainable Development Report 2020 - Our Approach to Sustainability (Pages 14 - 15)
Sustainable Development Report 2020 - Working with Communities (Pages 46 - 47)
Annual Report 2020</t>
  </si>
  <si>
    <t>Sustainable Development Report 2020 - Working with Communities (Pages 46 - 47)
Annual Report 2020</t>
  </si>
  <si>
    <t>Sustainable Development Report 2020 - Our Approach to Sustainability (Pages 14 -15 and 20) 
Sustainable Development Report 2020 - Ethical Conduct (Page 20) 
Sustainable Development Report 2020 - Working with Governments (Page 26)</t>
  </si>
  <si>
    <t>Sustainable Development Report 2020 - Our Approach to Sustainability (Pages 14 - 15)
Sustainable Development Report 2020 - Biodiversity and Land Use (Pages 60 - 61)</t>
  </si>
  <si>
    <t>Sustainable Development Report 2020 - Our Approach to Sustainability (Pages 14 - 15) - forms part of the Energy and Climate Change material topic
Sustainable Development Report 2020 - Energy and Climate Change: Task Force on Climate-Related Financial Disclosures Report (Pages 68 - 74)</t>
  </si>
  <si>
    <t>Sustainable Development Report 2020 - Energy and Climate Change: Task Force on Climate-Related Financial Disclosures Report (Pages 68 - 74)</t>
  </si>
  <si>
    <t>Sustainable Development Report 2020 - Our Approach to Sustainability (Pages 14 - 15)
Sustainable Development Report 2020 - Energy and Climate Change: Task Force on Climate-Related Financial Disclosures Report (Pages 68 - 74)</t>
  </si>
  <si>
    <t>Sustainable Development Report 2020 - Regulatory Compliance (Page 21)
Sustainable Development Report 2020 - Tailings (Pages 52 - 54)
Sustainable Development Report 2020 - Waste Management and Hazardous Materials (Pages 56 - 57)
Sustainable Development Report 2020 - Dust, Noise, Blast and Vibration (Pages 58 - 59)
Sustainable Development Report 2020 - Biodiversity and Land Use (Pages 60 - 61)
Sustainable Development Report 2020 - Closure (Pages 62 - 63) 
Sustainable Development Report 2020 - Water Stewardship (Pages 64 - 66)</t>
  </si>
  <si>
    <t>Sustainable Development Report 2020 - Our Approach to Sustainability (Pages 14 - 15)
Sustainable Development Report 2020 - Human and Labour Rights (Pages 35 - 38)</t>
  </si>
  <si>
    <t>Sustainable Development Report 2020 - Our Approach to Sustainability (Pages 14 - 15) - forms part of Employee engagement and development material topic
Sustainable Development Report 2020 - Human and Labour Rights (Pages 35 - 38)</t>
  </si>
  <si>
    <t>Sustainable Development Report 2020 - Worker Health, Safety and Wellbeing (Pages 31 - 34)</t>
  </si>
  <si>
    <t>Sustainable Development Report 2020 - Our Approach to Sustainability (Pages 14 - 15)
Sustainable Development Report 2020 - Human and Labour Rights (Pages 35 - 39)</t>
  </si>
  <si>
    <t>Sustainable Development Report 2020 - Our Approach to Sustainability (Pages 14 - 15)
Sustainable Development Report 2020 - Working with Communities (Pages 40 - 51)</t>
  </si>
  <si>
    <t>Sustainable Development Report 2020 - Working with Communities (Pages 40 - 51)</t>
  </si>
  <si>
    <t>Sustainable Development Report 2020 - Our Approach to Sustainability (Pages 14 - 15) - forms part of Governance and Government Relations material topics
Sustainable Development Report 2020 - Working with Governments (Page 26)</t>
  </si>
  <si>
    <t>Sustainable Development Report 2020 - Regulatory Compliance (Page 21)
Sustainable Development Report 2020 - Human and Labour Rights (Pages 35 - 38)
Sustainable Development Report 2020 - Working with Communities (Pages 40 - 51)</t>
  </si>
  <si>
    <t>Sustainable Development Report 2020 - Our Approach to Sustainability (Pages 14 - 15)
Specifically referring to COVID-19 reporting:
Sustainable Development Report 2020 - Worker Health, Safety and Wellbeing (Pages 31 - 34)
Sustainable Development Report 2020 - Working with Communities (Pages 40 - 51)</t>
  </si>
  <si>
    <t>Sustainable Development Report 2020 - Governance (Page 17)
Sustainable Development Report 2020 - Energy and Climate Change: Task Force on Climate-Related Financial Disclosures Report (Pages 68 - 69)</t>
  </si>
  <si>
    <t>Sustainable Development Report 2020 - Governance (Page 17)
Sustainable Development Report 2020 - Risk and Opportunity Management (Page 25)
Sustainable Development Report 2020 - Energy and Climate Change: Task Force on Climate-Related Financial Disclosures Report (Pages 68 - 72)</t>
  </si>
  <si>
    <t>Sustainable Development Report 2020 - Energy and Climate Change: Task Force on Climate-Related Financial Disclosures Report (Page 71)</t>
  </si>
  <si>
    <t>Sustainable Development Report 2020 - Energy and Climate Change: Task Force on Climate-Related Financial Disclosures Report (Pages 68 - 76)</t>
  </si>
  <si>
    <t>Sustainable Development Report 2020 - Energy and Climate Change: Task Force on Climate-Related Financial Disclosures Report (Pages 68 - 76)
Scenario analysis does not represent effective utilisation of resources for us at this stage.</t>
  </si>
  <si>
    <t>Sustainable Development Report 2020 - Risk and Opportunity Management (Page 25)
Sustainable Development Report 2020 - Energy and Climate Change: Task Force on Climate-Related Financial Disclosures Report (Pages 68 - 72)</t>
  </si>
  <si>
    <t>Sustainable Development Report 2020 - Energy and Climate Change: Task Force on Climate-Related Financial Disclosures Report (Pages 68 - 72)</t>
  </si>
  <si>
    <t>Sustainable Development Report 2020 - Our Performance (Page 29)
Sustainable Development Report 2020 - Energy and Climate Change: Task Force on Climate-Related Financial Disclosures Report (Pages 68 - 72)</t>
  </si>
  <si>
    <t>Sustainable Development Report 2020 - Our Performance (Page 29)
Sustainable Development Report 2020 - Energy and Climate Change: Task Force on Climate-Related Financial Disclosures Report (Pages 72 - 74)</t>
  </si>
  <si>
    <t>Sustainable Development Report 2020 - Our Performance (Page 29)
Sustainable Development Report 2020 - Energy and Climate Change: Task Force on Climate-Related Financial Disclosures Report (Pages 68 - 76)
We are currently in the process of developing a series of operational climate change related targets.</t>
  </si>
  <si>
    <t>Sustainable Development Report 2020 - Stakeholder Engagement (Page 19)
Sustainable Development Report 2020 - Working with Communities (Pages 40 - 51)</t>
  </si>
  <si>
    <t>Sustainable Development Report 2020 - Human and Labour Rights (Pages 35 - 39)
Sustainable Development Report 2020 - Working with Communities (Pages 40 - 51)</t>
  </si>
  <si>
    <t>Sustainable Development Report 2020 - Working with Communities (Pages 40 - 51)
Sustainable Development Report 2020 - Dust, Noise, Blast and Vibration (Pages 58 - 59)</t>
  </si>
  <si>
    <t>Sustainable Development Report 2020 - Managing our Supply Chain and Responsible Sourcing (Page 21)
Sustainable Development Report 2020 - Working with Communities (Page 46)</t>
  </si>
  <si>
    <t>Sustainable Development Report 2020 - Ethical Conduct (Page 20)
Sustainable Development Report 2020 - Managing our Supply Chain (Page 21)
Sustainable Development Report 2020 - Worker Health, Safety and Wellbeing (Pages 31 - 34)
Sustainable Development Report 2020 - Human and Labour Rights (Pages 35 - 39)
Sustainable Development Report 2020 - Working with Communities (Page 46) - specifically component on working with local suppliers</t>
  </si>
  <si>
    <t>Sustainable Development Report 2020 - Governance (Page 17)
Sustainable Development Report 2020 - Ethical Conduct (Page 20)
Sustainable Development Report 2020 - Managing our Supply Chain (Page 21)
Sustainable Development Report 2020 - Human and Labour Rights (Pages 35 - 39)
Sustainable Development Report 2020 - Working with Communities (Page 46) - specifically component on working with local suppliers</t>
  </si>
  <si>
    <t>Sustainable Development Report 2020 - Working with Communities (Pages 40 - 51)
Sustainable Development Report 2020 - Worker Health, Safety and Wellbeing (Pages 31 - 34)</t>
  </si>
  <si>
    <t>Sustainable Development Report 2020 - Worker Health, Safety and Wellbeing (Pages 31 - 34)
Sustainable Development Report 2020 - Human and Labour Rights (Pages 35 - 39)</t>
  </si>
  <si>
    <t>Sustainable Development Report 2020 - Managing our Supply Chain and Responsible Sourcing (Page 21)
Sustainable Development Report 2020 - Human and Labour Rights (Pages 35 - 39)</t>
  </si>
  <si>
    <t>Sustainable Development Report 2020 - Governance (Page 17)
Sustainable Development Report 2020 - Ethics (Page 20)
Sustainable Development Report 2020 - Human and Labour Rights (Pages 35 - 39)</t>
  </si>
  <si>
    <t>Sustainable Development Report 2020 - Stakeholder Engagement (Page 19)
Sustainable Development Report 2020 - Human and Labour Rights (Pages 35 - 39)
Sustainable Development Report 2020 - Working with Communities (Pages 40 - 51)</t>
  </si>
  <si>
    <t>Sustainable Development Report 2020 - Responsible Operations and Environment (Pages 52 - 76); and specifically, Sustainable Development Report 2020 - Biodiversity and Land Use (Pages 60 - 61)</t>
  </si>
  <si>
    <t>Sustainable Development Report 2020 - Tailings (Pages 52 - 55)
Sustainable Development Report 2020 - Waste Management and Hazardous Materials (Page 56 - 57)</t>
  </si>
  <si>
    <t>Sustainable Development Report 2020 - Waste Management and Hazardous Materials (Page 56 - 57)</t>
  </si>
  <si>
    <t>Sustainable Development Report 2020 - Working with Communities (Pages 40 - 51)
Sustainable Development Report 2020 - Waste Management and Hazardous Materials (Page 56 - 57)
Sustainable Development Report 2020 - Water Stewardship (Pages 64 - 67)</t>
  </si>
  <si>
    <t>Sustainable Development Report 2020 - Water Stewardship (Pages 64 - 67)</t>
  </si>
  <si>
    <t>Sustainable Development Report 2020 - Energy and Climate Change: Task Force on Climate-Related Financial Disclosures Report (Pages 73 - 74)</t>
  </si>
  <si>
    <t>Sustainable Development Report 2020 - Managing our Supply Chain and Responsible Sourcing (Page 21)
Sustainable Development Report 2020 - Human and Labour Rights (Pages 35 - 39)
FY20 Modern Slavery Statement</t>
  </si>
  <si>
    <t>We have conducted ESIAs for each of our operations. We have reflected the related risks and requirements from these ESIAs within the following sections of our Sustainable Development Report:
Sustainable Development Report 2020 - Regulatory Compliance (Page 21)
Sustainable Development Report 2020 - Policies and Standards (Page 22)
Sustainable Development Report 2020 - Worker Health, Safety and Wellbeing (Pages 31 - 34)
Sustainable Development Report 2020 - Human and Labour Rights (Pages 35 - 39)
Sustainable Development Report 2020 - Working with Communities (Pages 40 - 51)</t>
  </si>
  <si>
    <t>Sustainable Development Report 2020 - Regulatory Compliance (Page 21)
Sustainable Development Report 2020 - Policies and Standards (Page 22)
Sustainable Development Report 2020 - Disclosure (Page 25)
Sustainable Development Report 2020 - Worker Health, Safety and Wellbeing (Pages 31 - 34)
Sustainable Development Report 2020 - Human and Labour Rights (Pages 35 - 39)
Sustainable Development Report 2020 - Working with Communities (Pages 40 - 51)
Sustainable Development Report 2020 - Tailings (Pages 52 - 55)
Sustainable Development Report 2020 - Waste Management and Hazardous Materials (Pages 56 - 57)
Sustainable Development Report 2020 - Dust, Noise, Blast and Vibration (Pages 58 - 59)
Sustainable Development Report 2020 - Biodiversity and Land Use (Pages 60 - 61)
Sustainable Development Report 2020 - Closure (Pages 62 - 63) 
Sustainable Development Report 2020 - Water Stewardship (Pages 64 - 67)</t>
  </si>
  <si>
    <t>We have Environmental and Social Management Plans for each of our operations.  We have reflected the related risks and requirements from these within within the following sections of our Sustainable Development Report:
Sustainable Development Report 2020 - Regulatory Compliance (Page 21)
Sustainable Development Report 2020 - Policies and Standards (Page 22)
Sustainable Development Report 2020 - Disclosure (Page 25)
Sustainable Development Report 2020 - Worker Health, Safety and Wellbeing (Pages 31 - 34)
Sustainable Development Report 2020 - Human and Labour Rights (Pages 35 - 39)
Sustainable Development Report 2020 - Working with Communities (Pages 40 - 51)
Sustainable Development Report 2020 - Tailings (Pages 52 - 55)
Sustainable Development Report 2020 - Waste Management and Hazardous Materials (Pages 56 - 57)
Sustainable Development Report 2020 - Dust, Noise, Blast and Vibration (Pages 58 - 59)
Sustainable Development Report 2020 - Biodiversity and Land Use (Pages 60 - 61)
Sustainable Development Report 2020 - Closure (Pages 62 - 63) 
Sustainable Development Report 2020 - Water Stewardship (Pages 64 - 67)
Sustainable Development Report 2020 - Energy and Climate Change: Task Force on Climate-Related Financial Disclosures Report (Pages 68 - 74)</t>
  </si>
  <si>
    <t>Sustainable Development Report 2020 - Working with Communities (Pages 40 - 51)
Sustainable Development Report 2020 - Dust, Noise, Blast and Vibration (Pages 58 -59)</t>
  </si>
  <si>
    <t>Independent reviews and assurance are obtained as required, as described within the following sections of our Sustainable Development Report:
Sustainable Development Report 2020 - Assurance (Page 22)
Sustainable Development Report 2020 - Working with Communities (Pages 40 - 51)
Sustainable Development Report 2020 - Tailings (Pages 52 - 55)
Sustainable Development Report 2020 - Dust, Noise, Blast and Vibration (Pages 58 -59)
Sustainable Development Report 2020 - Closure (Pages 62 - 63) 
Sustainable Development Report 2020 - Water Stewardship (Pages 64 - 67)</t>
  </si>
  <si>
    <t>Sustainable Development Report 2020 - Regulatory Compliance (Page 21)
Sustainable Development Report 2020 - Worker Health, Safety and Wellbeing (Pages 31 - 34)
Sustainable Development Report 2020 - Human and Labour Rights (Pages 35 - 39)
Sustainable Development Report 2020 - Working with Communities (Pages 40 - 51)
Sustainable Development Report 2020 - Tailings (Pages 52 - 55)
Sustainable Development Report 2020 - Waste Management and Hazardous Materials (Pages 56 - 57)
Sustainable Development Report 2020 - Biodiversity and Land Use (Pages 60 - 61)
Sustainable Development Report 2020 - Closure (Pages 62 - 63) 
Sustainable Development Report 2020 - Water Stewardship (Pages 64 - 67)</t>
  </si>
  <si>
    <t>Sustainable Development Report 2020 - Worker Health, Safety and Wellbeing (Pages 31 - 34)
Sustainable Development Report 2020 - Risk and Opportunity Management (Page 25)
Sustainable Development Report 2020 - Human and Labour Rights (Pages 35 - 39)
Sustainable Development Report 2020 - Working with Communities (Page 40 - 51)</t>
  </si>
  <si>
    <t>Clients will avoid or minimise adverse impacts on human health and the environment throughout the project lifecycle.
Clients must meet whichever is more stringent of either the IFC EHS Guidelines or host country regulations.
Any measures less stringent that the EHS Guidelines must be justified.
Client must implement AFARP measure for improving efficiency in consumption of energy, water and other resource and material imputes. 
AFARP GHG reduction measures must be implemented.
Where GHG emissions &gt;25,000 tCO2-e ("direct and offsite production of electricity" - i.e. Scope 1 and Scope 2) emissions must be quantified in line with internationally recognised good practice and methodologies. 
Where a project is a significant producer of water, the client whall adopt measures to avoid or reduce water consumption so that water use does not adversely impact others. 
Prevention of release of pollutants, or where not feasible minimisation.
Where historical pollutant releases have occurred, responsibilities are in line with national laws or, where silent, GIIP.
Additional strategies (such as alternative locations or emissions offsets) will be considered where project impacts on existing ambient conditions.
Waste generation avoidance (haz and non-haz). Where not feasible, reduction, recycling, recovery, reuse to be undertaken. Dispose remainder in environmentally sounds manner in line with GIIP.
Hazardous materials management - avoid, minimise release. Production, transport, handling, storage and use should be assessed. Client will avoid hazmat subject to international bans, phase outs.
Integrated pest management and integrated vector management will be undertaken where there are economically significant pest/vector infestations.
where toxic chemicals are used, selection of low human toxicity, effective against target species and low toxicity against non-target species. 
Pesticides must be used, stored, transported only when the project has adequate controls around such.</t>
  </si>
  <si>
    <t>Sustainable Development Report 2020 - Regulatory Compliance (Page 21)
Sustainable Development Report 2020 - Tailings (Pages 52 - 55)
Sustainable Development Report 2020 - Waste Management and Hazardous Materials (Pages 56 - 57)
Sustainable Development Report 2020 - Biodiversity and Land Use (Pages 60 - 61)
Sustainable Development Report 2020 - Closure (Pages 62 - 63)
Sustainable Development Report 2020 - Water Stewardship (Pages 64 - 67)
Sustainable Development Report 2020 - Energy and Climate Change: Task Force on Climate-Related Financial Disclosures Report (Pages 68 - 74)</t>
  </si>
  <si>
    <t>Sustainable Development Report 2020 - Human and Labour Rights (Pages 35 - 39)
Sustainable Development Report 2020 - Working with Communities (Page 40 - 51)</t>
  </si>
  <si>
    <t>Sustainable Development Report 2020 - Working with Communities (Page 40 - 51)</t>
  </si>
  <si>
    <t>Sustainable Development Report 2020 - Regulatory Compliance (Page 21)
Sustainable Development Report 2020 - Tailings (Pages 52 - 55)
Sustainable Development Report 2020 - Waste Management and Hazardous Materials (Pages 56 - 57)
Sustainable Development Report 2020 - Biodiversity and Land Use (Pages 60 - 61)
Sustainable Development Report 2020 - Closure (Pages 62 - 63)
Sustainable Development Report 2020 - Water Stewardship (Pages 64 - 67)</t>
  </si>
  <si>
    <t>Sustainable Development Report 2020 - Energy and Climate Change: Task Force on Climate-Related Financial Disclosures Report (Page 73)</t>
  </si>
  <si>
    <t>Sustainable Development Report 2020 - Tailings (Pages 52 - 55)
Sustainable Development Report 2020 - Waste Management and Hazardous Materials (Pages 56 - 57)
Sustainable Development Report 2020 - Biodiversity and Land Use (Pages 60 - 61)
Sustainable Development Report 2020 - Closure (Pages 62 - 63)
Sustainable Development Report 2020 - Water Stewardship (Pages 64 - 65)</t>
  </si>
  <si>
    <t>Sustainable Development Report 2020 - Ethical Conduct (Page 20) 
Sustainable Development Report 2020 - Policies and Standards (Page 22)
Sustainable Development Report 2020 - Human and Labour Rights (Pages 35 - 39</t>
  </si>
  <si>
    <t xml:space="preserve">Table above presents information for Permanent Employees only. Given Jeff Quartermaine’s dual role as Board Director and Chief Executive Officer, he is included within the Management Level employee category to avoid duplication. </t>
  </si>
  <si>
    <t>Version control: Performance Data Tables posted 3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</si>
</sst>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quot;$&quot;#,##0_);[Red]\(&quot;$&quot;#,##0\)"/>
    <numFmt numFmtId="166" formatCode="_(* #,##0_);_(* \(#,##0\);_(* &quot;-&quot;_);_(@_)"/>
    <numFmt numFmtId="167" formatCode="_(* #,##0.0_);_(* \(#,##0.0\);_(* &quot;-&quot;_);_(@_)"/>
    <numFmt numFmtId="168" formatCode="_-* #,##0_-;\-* #,##0_-;_-* &quot;-&quot;??_-;_-@_-"/>
    <numFmt numFmtId="169" formatCode="_-* #,##0.0_-;\-* #,##0.0_-;_-* &quot;-&quot;??_-;_-@_-"/>
    <numFmt numFmtId="170" formatCode="0.0"/>
    <numFmt numFmtId="171" formatCode="0.0%"/>
    <numFmt numFmtId="172" formatCode="_(* #,##0_);_(* \(#,##0\);_(* &quot;-&quot;??_);_(@_)"/>
    <numFmt numFmtId="173" formatCode="_(* #,##0.0_);_(* \(#,##0.0\);_(* &quot;-&quot;??_);_(@_)"/>
    <numFmt numFmtId="174" formatCode="&quot;$&quot;0"/>
    <numFmt numFmtId="175" formatCode="#,##0.0"/>
    <numFmt numFmtId="176" formatCode="#,##0;\(#,##0\)"/>
    <numFmt numFmtId="177" formatCode="0.000%"/>
  </numFmts>
  <fonts count="65">
    <font>
      <sz val="11"/>
      <color theme="1"/>
      <name val="Calibri"/>
      <family val="2"/>
      <scheme val="minor"/>
    </font>
    <font>
      <sz val="11"/>
      <color theme="1"/>
      <name val="Calibri"/>
      <family val="2"/>
      <scheme val="minor"/>
    </font>
    <font>
      <sz val="8"/>
      <name val="Arial"/>
      <family val="2"/>
    </font>
    <font>
      <sz val="10"/>
      <name val="Arial"/>
      <family val="2"/>
    </font>
    <font>
      <b/>
      <sz val="9.5"/>
      <color indexed="29"/>
      <name val="Arial"/>
      <family val="2"/>
    </font>
    <font>
      <b/>
      <sz val="9"/>
      <color rgb="FF00386D"/>
      <name val="Calibri Light"/>
      <family val="2"/>
      <scheme val="major"/>
    </font>
    <font>
      <sz val="7"/>
      <name val="Arial Black"/>
      <family val="2"/>
    </font>
    <font>
      <sz val="7"/>
      <color theme="0"/>
      <name val="Calibri Light"/>
      <family val="2"/>
      <scheme val="major"/>
    </font>
    <font>
      <sz val="7"/>
      <name val="Arial"/>
      <family val="2"/>
    </font>
    <font>
      <sz val="7"/>
      <name val="Calibri"/>
      <family val="2"/>
      <scheme val="minor"/>
    </font>
    <font>
      <u/>
      <sz val="11"/>
      <color theme="10"/>
      <name val="Calibri"/>
      <family val="2"/>
      <scheme val="minor"/>
    </font>
    <font>
      <u/>
      <sz val="8"/>
      <color theme="10"/>
      <name val="Calibri"/>
      <family val="2"/>
      <scheme val="minor"/>
    </font>
    <font>
      <u/>
      <sz val="8"/>
      <color theme="10"/>
      <name val="Arial"/>
      <family val="2"/>
    </font>
    <font>
      <b/>
      <sz val="7"/>
      <name val="Arial"/>
      <family val="2"/>
    </font>
    <font>
      <sz val="7"/>
      <name val="Calibri Light"/>
      <family val="2"/>
      <scheme val="major"/>
    </font>
    <font>
      <b/>
      <sz val="7"/>
      <color theme="0"/>
      <name val="Calibri Light"/>
      <family val="2"/>
      <scheme val="major"/>
    </font>
    <font>
      <u/>
      <sz val="8"/>
      <color theme="10"/>
      <name val="Calibri Light"/>
      <family val="2"/>
      <scheme val="major"/>
    </font>
    <font>
      <b/>
      <sz val="12"/>
      <name val="Calibri Light"/>
      <family val="2"/>
      <scheme val="major"/>
    </font>
    <font>
      <sz val="10"/>
      <name val="Calibri Light"/>
      <family val="2"/>
      <scheme val="major"/>
    </font>
    <font>
      <sz val="10"/>
      <color rgb="FF000000"/>
      <name val="Calibri Light"/>
      <family val="2"/>
      <scheme val="major"/>
    </font>
    <font>
      <b/>
      <sz val="10"/>
      <color rgb="FF000000"/>
      <name val="Calibri Light"/>
      <family val="2"/>
      <scheme val="major"/>
    </font>
    <font>
      <sz val="10"/>
      <color rgb="FF00386D"/>
      <name val="Calibri Light"/>
      <family val="2"/>
      <scheme val="major"/>
    </font>
    <font>
      <b/>
      <sz val="7"/>
      <name val="Calibri"/>
      <family val="2"/>
      <scheme val="minor"/>
    </font>
    <font>
      <i/>
      <sz val="7"/>
      <name val="Calibri"/>
      <family val="2"/>
      <scheme val="minor"/>
    </font>
    <font>
      <b/>
      <sz val="7"/>
      <color rgb="FFFFC000"/>
      <name val="Calibri"/>
      <family val="2"/>
      <scheme val="minor"/>
    </font>
    <font>
      <b/>
      <sz val="9"/>
      <color rgb="FFFF0000"/>
      <name val="Arial"/>
      <family val="2"/>
    </font>
    <font>
      <sz val="7"/>
      <color rgb="FFFF0000"/>
      <name val="Arial"/>
      <family val="2"/>
    </font>
    <font>
      <sz val="6"/>
      <color theme="1"/>
      <name val="RT_Vickerman Light"/>
      <family val="2"/>
    </font>
    <font>
      <sz val="6"/>
      <name val="Calibri"/>
      <family val="2"/>
      <scheme val="minor"/>
    </font>
    <font>
      <sz val="6"/>
      <name val="Arial"/>
      <family val="2"/>
    </font>
    <font>
      <sz val="10"/>
      <color theme="0"/>
      <name val="Calibri Light"/>
      <family val="2"/>
      <scheme val="major"/>
    </font>
    <font>
      <sz val="10"/>
      <color theme="10"/>
      <name val="Calibri Light"/>
      <family val="2"/>
      <scheme val="major"/>
    </font>
    <font>
      <b/>
      <sz val="10"/>
      <name val="Calibri Light"/>
      <family val="2"/>
      <scheme val="major"/>
    </font>
    <font>
      <sz val="10"/>
      <color theme="1"/>
      <name val="Calibri Light"/>
      <family val="2"/>
      <scheme val="major"/>
    </font>
    <font>
      <b/>
      <sz val="9"/>
      <color theme="5" tint="-0.499984740745262"/>
      <name val="Calibri Light"/>
      <family val="2"/>
      <scheme val="major"/>
    </font>
    <font>
      <b/>
      <sz val="10"/>
      <color theme="5" tint="-0.499984740745262"/>
      <name val="Calibri Light"/>
      <family val="2"/>
      <scheme val="major"/>
    </font>
    <font>
      <b/>
      <sz val="8"/>
      <color theme="5" tint="-0.499984740745262"/>
      <name val="Calibri Light"/>
      <family val="2"/>
      <scheme val="major"/>
    </font>
    <font>
      <sz val="10"/>
      <color theme="5" tint="-0.499984740745262"/>
      <name val="Calibri Light"/>
      <family val="2"/>
      <scheme val="major"/>
    </font>
    <font>
      <b/>
      <sz val="7"/>
      <name val="Calibri Light"/>
      <family val="2"/>
      <scheme val="major"/>
    </font>
    <font>
      <sz val="11"/>
      <color rgb="FFFF0000"/>
      <name val="Calibri"/>
      <family val="2"/>
      <scheme val="minor"/>
    </font>
    <font>
      <sz val="11"/>
      <color rgb="FF000000"/>
      <name val="Calibri"/>
      <family val="2"/>
      <scheme val="minor"/>
    </font>
    <font>
      <sz val="8"/>
      <color rgb="FF000000"/>
      <name val="Calibri"/>
      <family val="2"/>
    </font>
    <font>
      <sz val="11"/>
      <color rgb="FF000000"/>
      <name val="Calibri"/>
      <family val="2"/>
    </font>
    <font>
      <b/>
      <sz val="8"/>
      <color rgb="FF000000"/>
      <name val="Calibri"/>
      <family val="2"/>
    </font>
    <font>
      <b/>
      <sz val="11"/>
      <color theme="1"/>
      <name val="Calibri"/>
      <family val="2"/>
      <scheme val="minor"/>
    </font>
    <font>
      <sz val="7"/>
      <color theme="1"/>
      <name val="Calibri"/>
      <family val="2"/>
      <scheme val="minor"/>
    </font>
    <font>
      <sz val="8"/>
      <color theme="1"/>
      <name val="Calibri"/>
      <family val="2"/>
      <scheme val="minor"/>
    </font>
    <font>
      <b/>
      <sz val="11"/>
      <color rgb="FFFF0000"/>
      <name val="Calibri"/>
      <family val="2"/>
      <scheme val="minor"/>
    </font>
    <font>
      <b/>
      <sz val="11"/>
      <name val="Calibri"/>
      <family val="2"/>
      <scheme val="minor"/>
    </font>
    <font>
      <u/>
      <sz val="7"/>
      <color theme="10"/>
      <name val="Calibri Light"/>
      <family val="2"/>
      <scheme val="major"/>
    </font>
    <font>
      <vertAlign val="superscript"/>
      <sz val="8"/>
      <color rgb="FF000000"/>
      <name val="Calibri"/>
      <family val="2"/>
    </font>
    <font>
      <sz val="10"/>
      <color rgb="FF833C0C"/>
      <name val="Calibri Light"/>
      <family val="2"/>
      <scheme val="major"/>
    </font>
    <font>
      <b/>
      <sz val="10"/>
      <color rgb="FF00386D"/>
      <name val="Calibri Light"/>
      <family val="2"/>
      <scheme val="major"/>
    </font>
    <font>
      <sz val="11"/>
      <color theme="0"/>
      <name val="Calibri"/>
      <family val="2"/>
      <scheme val="minor"/>
    </font>
    <font>
      <sz val="8"/>
      <name val="Calibri"/>
      <family val="2"/>
      <scheme val="minor"/>
    </font>
    <font>
      <sz val="10"/>
      <color rgb="FF000000"/>
      <name val="Calibri Light"/>
      <family val="2"/>
    </font>
    <font>
      <b/>
      <sz val="7"/>
      <color theme="1"/>
      <name val="Calibri"/>
      <family val="2"/>
      <scheme val="minor"/>
    </font>
    <font>
      <u/>
      <sz val="10"/>
      <color theme="10"/>
      <name val="Calibri Light"/>
      <family val="2"/>
      <scheme val="major"/>
    </font>
    <font>
      <u/>
      <sz val="7"/>
      <color theme="10"/>
      <name val="Calibri"/>
      <family val="2"/>
      <scheme val="minor"/>
    </font>
    <font>
      <b/>
      <sz val="7"/>
      <color rgb="FFFFFFFF"/>
      <name val="Calibri Light"/>
      <family val="2"/>
    </font>
    <font>
      <b/>
      <sz val="8"/>
      <color rgb="FF00386D"/>
      <name val="Calibri Light"/>
      <family val="2"/>
      <scheme val="major"/>
    </font>
    <font>
      <sz val="6"/>
      <color theme="1"/>
      <name val="RT_Vickerman Light"/>
    </font>
    <font>
      <sz val="8"/>
      <color theme="1"/>
      <name val="Calibri"/>
      <family val="2"/>
    </font>
    <font>
      <vertAlign val="superscript"/>
      <sz val="8"/>
      <color theme="1"/>
      <name val="Calibri"/>
      <family val="2"/>
      <scheme val="minor"/>
    </font>
    <font>
      <sz val="10"/>
      <color rgb="FFFF0000"/>
      <name val="Calibri Light"/>
      <family val="2"/>
      <scheme val="major"/>
    </font>
  </fonts>
  <fills count="1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5" tint="-0.499984740745262"/>
        <bgColor indexed="64"/>
      </patternFill>
    </fill>
    <fill>
      <patternFill patternType="solid">
        <fgColor rgb="FFFFFFFF"/>
        <bgColor indexed="64"/>
      </patternFill>
    </fill>
    <fill>
      <patternFill patternType="solid">
        <fgColor theme="0"/>
        <bgColor rgb="FF000000"/>
      </patternFill>
    </fill>
    <fill>
      <patternFill patternType="solid">
        <fgColor rgb="FF833C0C"/>
        <bgColor rgb="FF000000"/>
      </patternFill>
    </fill>
    <fill>
      <patternFill patternType="solid">
        <fgColor rgb="FF833C0C"/>
        <bgColor indexed="64"/>
      </patternFill>
    </fill>
    <fill>
      <patternFill patternType="solid">
        <fgColor theme="6" tint="0.79998168889431442"/>
        <bgColor indexed="64"/>
      </patternFill>
    </fill>
  </fills>
  <borders count="21">
    <border>
      <left/>
      <right/>
      <top/>
      <bottom/>
      <diagonal/>
    </border>
    <border>
      <left/>
      <right/>
      <top/>
      <bottom style="thin">
        <color indexed="64"/>
      </bottom>
      <diagonal/>
    </border>
    <border>
      <left/>
      <right/>
      <top/>
      <bottom style="hair">
        <color auto="1"/>
      </bottom>
      <diagonal/>
    </border>
    <border>
      <left/>
      <right/>
      <top style="hair">
        <color auto="1"/>
      </top>
      <bottom style="medium">
        <color auto="1"/>
      </bottom>
      <diagonal/>
    </border>
    <border>
      <left/>
      <right/>
      <top style="hair">
        <color auto="1"/>
      </top>
      <bottom style="hair">
        <color auto="1"/>
      </bottom>
      <diagonal/>
    </border>
    <border>
      <left/>
      <right/>
      <top/>
      <bottom style="medium">
        <color indexed="64"/>
      </bottom>
      <diagonal/>
    </border>
    <border>
      <left/>
      <right/>
      <top style="medium">
        <color auto="1"/>
      </top>
      <bottom/>
      <diagonal/>
    </border>
    <border>
      <left style="hair">
        <color theme="0"/>
      </left>
      <right/>
      <top/>
      <bottom style="thin">
        <color theme="0"/>
      </bottom>
      <diagonal/>
    </border>
    <border>
      <left style="hair">
        <color theme="0"/>
      </left>
      <right/>
      <top/>
      <bottom/>
      <diagonal/>
    </border>
    <border>
      <left style="medium">
        <color rgb="FFFF0000"/>
      </left>
      <right/>
      <top/>
      <bottom/>
      <diagonal/>
    </border>
    <border>
      <left/>
      <right/>
      <top style="hair">
        <color auto="1"/>
      </top>
      <bottom/>
      <diagonal/>
    </border>
    <border>
      <left/>
      <right/>
      <top style="hair">
        <color auto="1"/>
      </top>
      <bottom style="medium">
        <color theme="1"/>
      </bottom>
      <diagonal/>
    </border>
    <border>
      <left/>
      <right/>
      <top style="thin">
        <color theme="9" tint="0.59996337778862885"/>
      </top>
      <bottom style="thin">
        <color theme="9" tint="0.59996337778862885"/>
      </bottom>
      <diagonal/>
    </border>
    <border>
      <left/>
      <right/>
      <top/>
      <bottom style="medium">
        <color theme="1"/>
      </bottom>
      <diagonal/>
    </border>
    <border>
      <left/>
      <right/>
      <top style="hair">
        <color theme="1"/>
      </top>
      <bottom style="hair">
        <color theme="1"/>
      </bottom>
      <diagonal/>
    </border>
    <border>
      <left/>
      <right/>
      <top/>
      <bottom style="hair">
        <color theme="1"/>
      </bottom>
      <diagonal/>
    </border>
    <border>
      <left/>
      <right/>
      <top style="hair">
        <color theme="1"/>
      </top>
      <bottom style="medium">
        <color theme="1"/>
      </bottom>
      <diagonal/>
    </border>
    <border>
      <left style="thin">
        <color theme="0"/>
      </left>
      <right style="thin">
        <color theme="0"/>
      </right>
      <top/>
      <bottom/>
      <diagonal/>
    </border>
    <border>
      <left style="thin">
        <color theme="0"/>
      </left>
      <right style="thin">
        <color theme="0"/>
      </right>
      <top/>
      <bottom style="hair">
        <color auto="1"/>
      </bottom>
      <diagonal/>
    </border>
    <border>
      <left style="thin">
        <color theme="0"/>
      </left>
      <right style="thin">
        <color theme="0"/>
      </right>
      <top style="hair">
        <color auto="1"/>
      </top>
      <bottom style="medium">
        <color auto="1"/>
      </bottom>
      <diagonal/>
    </border>
    <border>
      <left/>
      <right/>
      <top style="medium">
        <color theme="1"/>
      </top>
      <bottom/>
      <diagonal/>
    </border>
  </borders>
  <cellStyleXfs count="21">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xf numFmtId="0" fontId="3" fillId="0" borderId="0" applyProtection="0"/>
    <xf numFmtId="0" fontId="6" fillId="0" borderId="1"/>
    <xf numFmtId="0" fontId="6" fillId="0" borderId="1">
      <alignment horizontal="right"/>
    </xf>
    <xf numFmtId="0" fontId="8" fillId="0" borderId="0"/>
    <xf numFmtId="0" fontId="10" fillId="0" borderId="0" applyNumberFormat="0" applyFill="0" applyBorder="0" applyAlignment="0" applyProtection="0"/>
    <xf numFmtId="167" fontId="13" fillId="3" borderId="0">
      <alignment horizontal="right"/>
    </xf>
    <xf numFmtId="0" fontId="6" fillId="0" borderId="0"/>
    <xf numFmtId="164" fontId="1" fillId="0" borderId="0" applyFont="0" applyFill="0" applyBorder="0" applyAlignment="0" applyProtection="0"/>
    <xf numFmtId="9" fontId="1" fillId="0" borderId="0" applyFont="0" applyFill="0" applyBorder="0" applyAlignment="0" applyProtection="0"/>
    <xf numFmtId="0" fontId="27" fillId="0" borderId="0" applyNumberFormat="0" applyFill="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45" fillId="0" borderId="12" applyProtection="0">
      <alignment vertical="center"/>
    </xf>
  </cellStyleXfs>
  <cellXfs count="551">
    <xf numFmtId="0" fontId="0" fillId="0" borderId="0" xfId="0"/>
    <xf numFmtId="0" fontId="1" fillId="2" borderId="0" xfId="3" applyFill="1"/>
    <xf numFmtId="0" fontId="2" fillId="2" borderId="0" xfId="3" applyFont="1" applyFill="1" applyAlignment="1">
      <alignment vertical="center"/>
    </xf>
    <xf numFmtId="0" fontId="3" fillId="2" borderId="0" xfId="3" applyFont="1" applyFill="1" applyAlignment="1">
      <alignment wrapText="1"/>
    </xf>
    <xf numFmtId="0" fontId="1" fillId="2" borderId="0" xfId="3" applyFill="1" applyAlignment="1">
      <alignment horizontal="left" vertical="center" indent="3"/>
    </xf>
    <xf numFmtId="0" fontId="1" fillId="2" borderId="0" xfId="3" applyFill="1" applyAlignment="1">
      <alignment vertical="center"/>
    </xf>
    <xf numFmtId="0" fontId="5" fillId="2" borderId="0" xfId="4" applyFont="1" applyFill="1" applyAlignment="1">
      <alignment vertical="center"/>
    </xf>
    <xf numFmtId="0" fontId="3" fillId="2" borderId="0" xfId="5" applyFill="1" applyAlignment="1">
      <alignment vertical="center"/>
    </xf>
    <xf numFmtId="0" fontId="9" fillId="2" borderId="2" xfId="8" applyFont="1" applyFill="1" applyBorder="1" applyAlignment="1">
      <alignment vertical="center"/>
    </xf>
    <xf numFmtId="0" fontId="9" fillId="2" borderId="3" xfId="8" applyFont="1" applyFill="1" applyBorder="1" applyAlignment="1">
      <alignment vertical="center"/>
    </xf>
    <xf numFmtId="0" fontId="8" fillId="2" borderId="0" xfId="8" applyFill="1" applyAlignment="1">
      <alignment vertical="center"/>
    </xf>
    <xf numFmtId="166" fontId="12" fillId="2" borderId="0" xfId="9" applyNumberFormat="1" applyFont="1" applyFill="1" applyBorder="1" applyAlignment="1">
      <alignment horizontal="center" vertical="center"/>
    </xf>
    <xf numFmtId="166" fontId="14" fillId="2" borderId="0" xfId="10" applyNumberFormat="1" applyFont="1" applyFill="1" applyAlignment="1">
      <alignment horizontal="center" vertical="center"/>
    </xf>
    <xf numFmtId="166" fontId="16" fillId="2" borderId="0" xfId="9" applyNumberFormat="1" applyFont="1" applyFill="1" applyBorder="1" applyAlignment="1">
      <alignment horizontal="center" vertical="center"/>
    </xf>
    <xf numFmtId="0" fontId="9" fillId="2" borderId="0" xfId="8" applyFont="1" applyFill="1" applyAlignment="1">
      <alignment vertical="center"/>
    </xf>
    <xf numFmtId="0" fontId="11" fillId="2" borderId="0" xfId="9" applyFont="1" applyFill="1" applyBorder="1" applyAlignment="1">
      <alignment horizontal="center" vertical="center"/>
    </xf>
    <xf numFmtId="0" fontId="16" fillId="2" borderId="0" xfId="9" applyFont="1" applyFill="1" applyBorder="1" applyAlignment="1">
      <alignment horizontal="center" vertical="center"/>
    </xf>
    <xf numFmtId="0" fontId="9" fillId="2" borderId="4" xfId="11" applyFont="1" applyFill="1" applyBorder="1" applyAlignment="1">
      <alignment horizontal="left" vertical="center" wrapText="1"/>
    </xf>
    <xf numFmtId="0" fontId="3" fillId="2" borderId="0" xfId="5" applyFill="1"/>
    <xf numFmtId="0" fontId="0" fillId="2" borderId="0" xfId="0" applyFill="1"/>
    <xf numFmtId="0" fontId="14" fillId="2" borderId="2" xfId="8" applyFont="1" applyFill="1" applyBorder="1" applyAlignment="1">
      <alignment vertical="center"/>
    </xf>
    <xf numFmtId="0" fontId="17" fillId="2" borderId="0" xfId="3" applyFont="1" applyFill="1" applyAlignment="1">
      <alignment wrapText="1"/>
    </xf>
    <xf numFmtId="0" fontId="18" fillId="2" borderId="0" xfId="3" applyFont="1" applyFill="1" applyAlignment="1">
      <alignment wrapText="1"/>
    </xf>
    <xf numFmtId="0" fontId="18" fillId="2" borderId="0" xfId="3" applyFont="1" applyFill="1" applyAlignment="1">
      <alignment horizontal="left" vertical="center" wrapText="1" indent="3"/>
    </xf>
    <xf numFmtId="0" fontId="17" fillId="2" borderId="0" xfId="3" applyFont="1" applyFill="1" applyAlignment="1">
      <alignment vertical="center" wrapText="1"/>
    </xf>
    <xf numFmtId="0" fontId="18" fillId="2" borderId="0" xfId="3" applyFont="1" applyFill="1" applyAlignment="1">
      <alignment horizontal="left" vertical="center" wrapText="1"/>
    </xf>
    <xf numFmtId="0" fontId="14" fillId="2" borderId="4" xfId="11" applyFont="1" applyFill="1" applyBorder="1" applyAlignment="1">
      <alignment horizontal="left" vertical="center" wrapText="1"/>
    </xf>
    <xf numFmtId="0" fontId="14" fillId="2" borderId="3" xfId="11" applyFont="1" applyFill="1" applyBorder="1" applyAlignment="1">
      <alignment horizontal="left" vertical="center" wrapText="1"/>
    </xf>
    <xf numFmtId="0" fontId="5" fillId="2" borderId="0" xfId="4" applyFont="1" applyFill="1" applyAlignment="1">
      <alignment horizontal="right" vertical="center"/>
    </xf>
    <xf numFmtId="0" fontId="21" fillId="2" borderId="0" xfId="5" applyFont="1" applyFill="1" applyAlignment="1">
      <alignment horizontal="right" vertical="center"/>
    </xf>
    <xf numFmtId="0" fontId="9" fillId="2" borderId="0" xfId="6" applyFont="1" applyFill="1" applyBorder="1" applyAlignment="1">
      <alignment horizontal="left" vertical="center"/>
    </xf>
    <xf numFmtId="168" fontId="22" fillId="5" borderId="2" xfId="1" applyNumberFormat="1" applyFont="1" applyFill="1" applyBorder="1" applyAlignment="1">
      <alignment horizontal="right" vertical="center" wrapText="1"/>
    </xf>
    <xf numFmtId="168" fontId="9" fillId="2" borderId="2" xfId="1" applyNumberFormat="1" applyFont="1" applyFill="1" applyBorder="1" applyAlignment="1">
      <alignment horizontal="right" vertical="center" wrapText="1"/>
    </xf>
    <xf numFmtId="0" fontId="9" fillId="2" borderId="5" xfId="6" applyFont="1" applyFill="1" applyBorder="1" applyAlignment="1">
      <alignment horizontal="left" vertical="center"/>
    </xf>
    <xf numFmtId="168" fontId="22" fillId="5" borderId="5" xfId="1" applyNumberFormat="1" applyFont="1" applyFill="1" applyBorder="1" applyAlignment="1">
      <alignment horizontal="right" vertical="center" wrapText="1"/>
    </xf>
    <xf numFmtId="168" fontId="9" fillId="2" borderId="5" xfId="1" applyNumberFormat="1" applyFont="1" applyFill="1" applyBorder="1" applyAlignment="1">
      <alignment horizontal="right" vertical="center" wrapText="1"/>
    </xf>
    <xf numFmtId="0" fontId="23" fillId="2" borderId="0" xfId="8" applyFont="1" applyFill="1" applyAlignment="1">
      <alignment horizontal="right" vertical="center" wrapText="1"/>
    </xf>
    <xf numFmtId="0" fontId="9" fillId="2" borderId="0" xfId="8" applyFont="1" applyFill="1" applyAlignment="1">
      <alignment horizontal="right" vertical="center"/>
    </xf>
    <xf numFmtId="167" fontId="9" fillId="2" borderId="0" xfId="10" applyFont="1" applyFill="1" applyAlignment="1">
      <alignment horizontal="right" vertical="center"/>
    </xf>
    <xf numFmtId="169" fontId="9" fillId="2" borderId="0" xfId="12" applyNumberFormat="1" applyFont="1" applyFill="1" applyBorder="1" applyAlignment="1">
      <alignment horizontal="right" vertical="center"/>
    </xf>
    <xf numFmtId="0" fontId="9" fillId="2" borderId="4" xfId="8" applyFont="1" applyFill="1" applyBorder="1" applyAlignment="1">
      <alignment vertical="center"/>
    </xf>
    <xf numFmtId="164" fontId="22" fillId="5" borderId="4" xfId="1" applyFont="1" applyFill="1" applyBorder="1" applyAlignment="1">
      <alignment horizontal="right" vertical="center"/>
    </xf>
    <xf numFmtId="168" fontId="9" fillId="2" borderId="4" xfId="1" applyNumberFormat="1" applyFont="1" applyFill="1" applyBorder="1" applyAlignment="1">
      <alignment horizontal="right" vertical="center"/>
    </xf>
    <xf numFmtId="0" fontId="3" fillId="2" borderId="0" xfId="5" applyFill="1" applyAlignment="1">
      <alignment horizontal="right"/>
    </xf>
    <xf numFmtId="0" fontId="25" fillId="2" borderId="0" xfId="4" applyFont="1" applyFill="1" applyAlignment="1">
      <alignment horizontal="right" vertical="center"/>
    </xf>
    <xf numFmtId="170" fontId="3" fillId="2" borderId="0" xfId="5" applyNumberFormat="1" applyFill="1" applyAlignment="1">
      <alignment horizontal="right" vertical="center"/>
    </xf>
    <xf numFmtId="0" fontId="3" fillId="2" borderId="0" xfId="5" applyFill="1" applyAlignment="1">
      <alignment horizontal="right" vertical="center"/>
    </xf>
    <xf numFmtId="0" fontId="22" fillId="5" borderId="4" xfId="13" applyNumberFormat="1" applyFont="1" applyFill="1" applyBorder="1" applyAlignment="1">
      <alignment horizontal="right" vertical="center"/>
    </xf>
    <xf numFmtId="0" fontId="22" fillId="5" borderId="3" xfId="13" applyNumberFormat="1" applyFont="1" applyFill="1" applyBorder="1" applyAlignment="1">
      <alignment horizontal="right" vertical="center"/>
    </xf>
    <xf numFmtId="0" fontId="26" fillId="2" borderId="0" xfId="8" applyFont="1" applyFill="1" applyAlignment="1">
      <alignment vertical="center"/>
    </xf>
    <xf numFmtId="0" fontId="26" fillId="2" borderId="0" xfId="8" applyFont="1" applyFill="1" applyAlignment="1">
      <alignment horizontal="right" vertical="center"/>
    </xf>
    <xf numFmtId="166" fontId="26" fillId="2" borderId="0" xfId="10" applyNumberFormat="1" applyFont="1" applyFill="1" applyAlignment="1">
      <alignment horizontal="right" vertical="center"/>
    </xf>
    <xf numFmtId="168" fontId="26" fillId="2" borderId="0" xfId="12" applyNumberFormat="1" applyFont="1" applyFill="1" applyBorder="1" applyAlignment="1">
      <alignment horizontal="right" vertical="center"/>
    </xf>
    <xf numFmtId="0" fontId="9" fillId="2" borderId="5" xfId="8" applyFont="1" applyFill="1" applyBorder="1" applyAlignment="1">
      <alignment vertical="center"/>
    </xf>
    <xf numFmtId="0" fontId="23" fillId="2" borderId="0" xfId="8" applyFont="1" applyFill="1" applyAlignment="1">
      <alignment vertical="center" wrapText="1"/>
    </xf>
    <xf numFmtId="168" fontId="22" fillId="5" borderId="0" xfId="12" applyNumberFormat="1" applyFont="1" applyFill="1" applyBorder="1" applyAlignment="1">
      <alignment vertical="center" wrapText="1"/>
    </xf>
    <xf numFmtId="0" fontId="22" fillId="2" borderId="4" xfId="8" applyFont="1" applyFill="1" applyBorder="1" applyAlignment="1">
      <alignment vertical="center"/>
    </xf>
    <xf numFmtId="168" fontId="22" fillId="5" borderId="5" xfId="12" applyNumberFormat="1" applyFont="1" applyFill="1" applyBorder="1" applyAlignment="1">
      <alignment horizontal="right" vertical="center"/>
    </xf>
    <xf numFmtId="3" fontId="3" fillId="2" borderId="0" xfId="5" applyNumberFormat="1" applyFill="1"/>
    <xf numFmtId="0" fontId="27" fillId="2" borderId="0" xfId="14" applyFill="1" applyBorder="1"/>
    <xf numFmtId="0" fontId="28" fillId="2" borderId="0" xfId="8" applyFont="1" applyFill="1" applyAlignment="1">
      <alignment horizontal="left" vertical="center"/>
    </xf>
    <xf numFmtId="0" fontId="28" fillId="2" borderId="0" xfId="8" applyFont="1" applyFill="1" applyAlignment="1">
      <alignment horizontal="right" vertical="center" wrapText="1"/>
    </xf>
    <xf numFmtId="0" fontId="29" fillId="2" borderId="0" xfId="5" applyFont="1" applyFill="1" applyAlignment="1">
      <alignment vertical="center"/>
    </xf>
    <xf numFmtId="0" fontId="9" fillId="2" borderId="2" xfId="11" applyFont="1" applyFill="1" applyBorder="1" applyAlignment="1">
      <alignment horizontal="left" vertical="center" wrapText="1"/>
    </xf>
    <xf numFmtId="0" fontId="9" fillId="2" borderId="3" xfId="12" applyNumberFormat="1" applyFont="1" applyFill="1" applyBorder="1" applyAlignment="1">
      <alignment horizontal="left" vertical="center" wrapText="1"/>
    </xf>
    <xf numFmtId="168" fontId="22" fillId="2" borderId="0" xfId="12" applyNumberFormat="1" applyFont="1" applyFill="1" applyBorder="1" applyAlignment="1">
      <alignment horizontal="right" vertical="center" wrapText="1"/>
    </xf>
    <xf numFmtId="0" fontId="9" fillId="2" borderId="0" xfId="11" applyFont="1" applyFill="1" applyAlignment="1">
      <alignment horizontal="right" vertical="center" wrapText="1"/>
    </xf>
    <xf numFmtId="168" fontId="9" fillId="2" borderId="0" xfId="12" applyNumberFormat="1" applyFont="1" applyFill="1" applyBorder="1" applyAlignment="1">
      <alignment horizontal="left" vertical="center" wrapText="1"/>
    </xf>
    <xf numFmtId="171" fontId="22" fillId="2" borderId="0" xfId="13" applyNumberFormat="1" applyFont="1" applyFill="1" applyBorder="1" applyAlignment="1">
      <alignment horizontal="right" vertical="center" wrapText="1"/>
    </xf>
    <xf numFmtId="0" fontId="22" fillId="5" borderId="2" xfId="11" applyFont="1" applyFill="1" applyBorder="1" applyAlignment="1">
      <alignment horizontal="right" vertical="center" wrapText="1"/>
    </xf>
    <xf numFmtId="171" fontId="22" fillId="5" borderId="2" xfId="11" applyNumberFormat="1" applyFont="1" applyFill="1" applyBorder="1" applyAlignment="1">
      <alignment horizontal="right" vertical="center" wrapText="1"/>
    </xf>
    <xf numFmtId="171" fontId="9" fillId="2" borderId="2" xfId="15" applyNumberFormat="1" applyFont="1" applyFill="1" applyBorder="1" applyAlignment="1">
      <alignment horizontal="right" vertical="center" wrapText="1"/>
    </xf>
    <xf numFmtId="171" fontId="22" fillId="5" borderId="4" xfId="11" applyNumberFormat="1" applyFont="1" applyFill="1" applyBorder="1" applyAlignment="1">
      <alignment horizontal="right" vertical="center" wrapText="1"/>
    </xf>
    <xf numFmtId="171" fontId="22" fillId="5" borderId="4" xfId="8" applyNumberFormat="1" applyFont="1" applyFill="1" applyBorder="1" applyAlignment="1">
      <alignment horizontal="right" vertical="center"/>
    </xf>
    <xf numFmtId="171" fontId="22" fillId="5" borderId="3" xfId="8" applyNumberFormat="1" applyFont="1" applyFill="1" applyBorder="1" applyAlignment="1">
      <alignment horizontal="right" vertical="center"/>
    </xf>
    <xf numFmtId="0" fontId="23" fillId="2" borderId="0" xfId="8" applyFont="1" applyFill="1" applyAlignment="1">
      <alignment horizontal="left" vertical="center"/>
    </xf>
    <xf numFmtId="171" fontId="9" fillId="2" borderId="2" xfId="16" applyNumberFormat="1" applyFont="1" applyFill="1" applyBorder="1" applyAlignment="1">
      <alignment horizontal="right" vertical="center" wrapText="1"/>
    </xf>
    <xf numFmtId="171" fontId="9" fillId="2" borderId="4" xfId="16" applyNumberFormat="1" applyFont="1" applyFill="1" applyBorder="1" applyAlignment="1">
      <alignment horizontal="right" vertical="center" wrapText="1"/>
    </xf>
    <xf numFmtId="171" fontId="9" fillId="2" borderId="4" xfId="16" applyNumberFormat="1" applyFont="1" applyFill="1" applyBorder="1" applyAlignment="1">
      <alignment horizontal="right" vertical="center"/>
    </xf>
    <xf numFmtId="171" fontId="9" fillId="2" borderId="3" xfId="16" applyNumberFormat="1" applyFont="1" applyFill="1" applyBorder="1" applyAlignment="1">
      <alignment horizontal="right" vertical="center"/>
    </xf>
    <xf numFmtId="0" fontId="3" fillId="2" borderId="9" xfId="5" applyFill="1" applyBorder="1"/>
    <xf numFmtId="171" fontId="0" fillId="2" borderId="0" xfId="17" applyNumberFormat="1" applyFont="1" applyFill="1" applyBorder="1"/>
    <xf numFmtId="0" fontId="24" fillId="2" borderId="0" xfId="11" applyFont="1" applyFill="1" applyAlignment="1">
      <alignment horizontal="right" vertical="center" wrapText="1"/>
    </xf>
    <xf numFmtId="0" fontId="18" fillId="2" borderId="0" xfId="5" applyFont="1" applyFill="1" applyAlignment="1">
      <alignment horizontal="left"/>
    </xf>
    <xf numFmtId="0" fontId="18" fillId="2" borderId="0" xfId="5" applyFont="1" applyFill="1" applyAlignment="1">
      <alignment horizontal="left" vertical="center"/>
    </xf>
    <xf numFmtId="0" fontId="18" fillId="2" borderId="0" xfId="5" applyFont="1" applyFill="1" applyAlignment="1">
      <alignment horizontal="left" vertical="center" wrapText="1"/>
    </xf>
    <xf numFmtId="0" fontId="1" fillId="0" borderId="0" xfId="19"/>
    <xf numFmtId="0" fontId="31" fillId="2" borderId="2" xfId="9" applyFont="1" applyFill="1" applyBorder="1" applyAlignment="1">
      <alignment horizontal="left" vertical="center" wrapText="1"/>
    </xf>
    <xf numFmtId="3" fontId="18" fillId="2" borderId="0" xfId="5" applyNumberFormat="1" applyFont="1" applyFill="1" applyAlignment="1">
      <alignment horizontal="left"/>
    </xf>
    <xf numFmtId="0" fontId="32" fillId="2" borderId="2" xfId="8" applyFont="1" applyFill="1" applyBorder="1" applyAlignment="1">
      <alignment horizontal="left" vertical="center"/>
    </xf>
    <xf numFmtId="0" fontId="33" fillId="2" borderId="0" xfId="19" applyFont="1" applyFill="1" applyAlignment="1">
      <alignment horizontal="left"/>
    </xf>
    <xf numFmtId="0" fontId="18" fillId="2" borderId="0" xfId="3" applyFont="1" applyFill="1" applyAlignment="1">
      <alignment horizontal="left" wrapText="1"/>
    </xf>
    <xf numFmtId="0" fontId="19" fillId="2" borderId="0" xfId="3" applyFont="1" applyFill="1" applyAlignment="1">
      <alignment horizontal="left" vertical="center" wrapText="1"/>
    </xf>
    <xf numFmtId="168" fontId="9" fillId="2" borderId="2" xfId="1" applyNumberFormat="1" applyFont="1" applyFill="1" applyBorder="1" applyAlignment="1">
      <alignment horizontal="right" vertical="center"/>
    </xf>
    <xf numFmtId="0" fontId="9" fillId="2" borderId="2" xfId="8" applyFont="1" applyFill="1" applyBorder="1" applyAlignment="1">
      <alignment horizontal="right" vertical="center"/>
    </xf>
    <xf numFmtId="172" fontId="22" fillId="5" borderId="2" xfId="1" applyNumberFormat="1" applyFont="1" applyFill="1" applyBorder="1" applyAlignment="1">
      <alignment horizontal="right" vertical="center"/>
    </xf>
    <xf numFmtId="0" fontId="7" fillId="6" borderId="0" xfId="6" applyFont="1" applyFill="1" applyBorder="1" applyAlignment="1">
      <alignment horizontal="left" vertical="center"/>
    </xf>
    <xf numFmtId="0" fontId="15" fillId="6" borderId="0" xfId="6" applyFont="1" applyFill="1" applyBorder="1" applyAlignment="1">
      <alignment horizontal="left" vertical="center"/>
    </xf>
    <xf numFmtId="0" fontId="15" fillId="6" borderId="0" xfId="7" applyFont="1" applyFill="1" applyBorder="1" applyAlignment="1">
      <alignment horizontal="center" vertical="center"/>
    </xf>
    <xf numFmtId="0" fontId="34" fillId="2" borderId="0" xfId="4" applyFont="1" applyFill="1" applyAlignment="1">
      <alignment vertical="center"/>
    </xf>
    <xf numFmtId="0" fontId="15" fillId="6" borderId="0" xfId="6" applyFont="1" applyFill="1" applyBorder="1" applyAlignment="1">
      <alignment horizontal="right" vertical="center"/>
    </xf>
    <xf numFmtId="0" fontId="7" fillId="6" borderId="0" xfId="7" applyFont="1" applyFill="1" applyBorder="1" applyAlignment="1">
      <alignment horizontal="right" vertical="center"/>
    </xf>
    <xf numFmtId="0" fontId="7" fillId="6" borderId="0" xfId="6" applyFont="1" applyFill="1" applyBorder="1" applyAlignment="1">
      <alignment horizontal="right" vertical="center"/>
    </xf>
    <xf numFmtId="0" fontId="15" fillId="6" borderId="0" xfId="6" applyFont="1" applyFill="1" applyBorder="1" applyAlignment="1">
      <alignment horizontal="center" vertical="center" wrapText="1"/>
    </xf>
    <xf numFmtId="0" fontId="15" fillId="6" borderId="7" xfId="7" applyFont="1" applyFill="1" applyBorder="1" applyAlignment="1">
      <alignment horizontal="center" vertical="center"/>
    </xf>
    <xf numFmtId="0" fontId="15" fillId="6" borderId="8" xfId="7" applyFont="1" applyFill="1" applyBorder="1" applyAlignment="1">
      <alignment horizontal="center" vertical="center"/>
    </xf>
    <xf numFmtId="0" fontId="15" fillId="6" borderId="0" xfId="7" applyFont="1" applyFill="1" applyBorder="1" applyAlignment="1">
      <alignment horizontal="center" vertical="center" wrapText="1"/>
    </xf>
    <xf numFmtId="0" fontId="34" fillId="2" borderId="0" xfId="4" applyFont="1" applyFill="1" applyAlignment="1">
      <alignment horizontal="right" vertical="center"/>
    </xf>
    <xf numFmtId="0" fontId="30" fillId="6" borderId="0" xfId="6" applyFont="1" applyFill="1" applyBorder="1" applyAlignment="1">
      <alignment horizontal="left" vertical="center"/>
    </xf>
    <xf numFmtId="0" fontId="30" fillId="6" borderId="0" xfId="6" applyFont="1" applyFill="1" applyBorder="1" applyAlignment="1">
      <alignment horizontal="left" vertical="center" wrapText="1"/>
    </xf>
    <xf numFmtId="0" fontId="30" fillId="6" borderId="0" xfId="7" applyFont="1" applyFill="1" applyBorder="1" applyAlignment="1">
      <alignment horizontal="left" vertical="center" wrapText="1"/>
    </xf>
    <xf numFmtId="0" fontId="37" fillId="2" borderId="2" xfId="9" applyFont="1" applyFill="1" applyBorder="1" applyAlignment="1">
      <alignment horizontal="left" vertical="center"/>
    </xf>
    <xf numFmtId="0" fontId="37" fillId="2" borderId="2" xfId="9" applyFont="1" applyFill="1" applyBorder="1" applyAlignment="1">
      <alignment horizontal="left" vertical="center" wrapText="1"/>
    </xf>
    <xf numFmtId="0" fontId="37" fillId="2" borderId="3" xfId="9" applyFont="1" applyFill="1" applyBorder="1" applyAlignment="1">
      <alignment horizontal="left" vertical="center"/>
    </xf>
    <xf numFmtId="0" fontId="37" fillId="2" borderId="3" xfId="9" applyFont="1" applyFill="1" applyBorder="1" applyAlignment="1">
      <alignment horizontal="left" vertical="center" wrapText="1"/>
    </xf>
    <xf numFmtId="0" fontId="7" fillId="6" borderId="0" xfId="6" applyFont="1" applyFill="1" applyBorder="1" applyAlignment="1">
      <alignment horizontal="left" vertical="center" wrapText="1"/>
    </xf>
    <xf numFmtId="164" fontId="22" fillId="5" borderId="11" xfId="1" applyFont="1" applyFill="1" applyBorder="1" applyAlignment="1">
      <alignment horizontal="right" vertical="center"/>
    </xf>
    <xf numFmtId="168" fontId="9" fillId="2" borderId="11" xfId="1" applyNumberFormat="1" applyFont="1" applyFill="1" applyBorder="1" applyAlignment="1">
      <alignment horizontal="right" vertical="center"/>
    </xf>
    <xf numFmtId="172" fontId="9" fillId="2" borderId="2" xfId="1" applyNumberFormat="1" applyFont="1" applyFill="1" applyBorder="1" applyAlignment="1">
      <alignment horizontal="right" vertical="center"/>
    </xf>
    <xf numFmtId="168" fontId="9" fillId="2" borderId="0" xfId="1" applyNumberFormat="1" applyFont="1" applyFill="1" applyBorder="1" applyAlignment="1">
      <alignment horizontal="right" vertical="center" wrapText="1"/>
    </xf>
    <xf numFmtId="168" fontId="22" fillId="5" borderId="11" xfId="1" applyNumberFormat="1" applyFont="1" applyFill="1" applyBorder="1" applyAlignment="1">
      <alignment horizontal="right" vertical="center" wrapText="1"/>
    </xf>
    <xf numFmtId="168" fontId="9" fillId="2" borderId="11" xfId="1" applyNumberFormat="1" applyFont="1" applyFill="1" applyBorder="1" applyAlignment="1">
      <alignment horizontal="right" vertical="center" wrapText="1"/>
    </xf>
    <xf numFmtId="0" fontId="9" fillId="2" borderId="11" xfId="8" applyFont="1" applyFill="1" applyBorder="1" applyAlignment="1">
      <alignment vertical="center"/>
    </xf>
    <xf numFmtId="0" fontId="9" fillId="2" borderId="0" xfId="8" applyFont="1" applyFill="1" applyBorder="1" applyAlignment="1">
      <alignment vertical="center"/>
    </xf>
    <xf numFmtId="172" fontId="22" fillId="5" borderId="4" xfId="1" applyNumberFormat="1" applyFont="1" applyFill="1" applyBorder="1" applyAlignment="1">
      <alignment horizontal="right" vertical="center"/>
    </xf>
    <xf numFmtId="172" fontId="22" fillId="5" borderId="11" xfId="1" applyNumberFormat="1" applyFont="1" applyFill="1" applyBorder="1" applyAlignment="1">
      <alignment horizontal="right" vertical="center"/>
    </xf>
    <xf numFmtId="172" fontId="9" fillId="2" borderId="0" xfId="1" applyNumberFormat="1" applyFont="1" applyFill="1" applyBorder="1" applyAlignment="1">
      <alignment horizontal="right" vertical="center"/>
    </xf>
    <xf numFmtId="0" fontId="38" fillId="0" borderId="0" xfId="6" applyFont="1" applyBorder="1" applyAlignment="1">
      <alignment horizontal="right" vertical="center"/>
    </xf>
    <xf numFmtId="0" fontId="23" fillId="2" borderId="0" xfId="8" applyFont="1" applyFill="1" applyAlignment="1">
      <alignment wrapText="1"/>
    </xf>
    <xf numFmtId="0" fontId="29" fillId="2" borderId="0" xfId="5" applyFont="1" applyFill="1"/>
    <xf numFmtId="0" fontId="18" fillId="0" borderId="0" xfId="5" applyFont="1" applyFill="1" applyAlignment="1">
      <alignment horizontal="left"/>
    </xf>
    <xf numFmtId="3" fontId="18" fillId="0" borderId="0" xfId="5" applyNumberFormat="1" applyFont="1" applyFill="1" applyAlignment="1">
      <alignment horizontal="left"/>
    </xf>
    <xf numFmtId="9" fontId="22" fillId="5" borderId="2" xfId="11" applyNumberFormat="1" applyFont="1" applyFill="1" applyBorder="1" applyAlignment="1">
      <alignment horizontal="right" vertical="center" wrapText="1"/>
    </xf>
    <xf numFmtId="0" fontId="32" fillId="0" borderId="2" xfId="8" applyFont="1" applyFill="1" applyBorder="1" applyAlignment="1">
      <alignment horizontal="left" vertical="center"/>
    </xf>
    <xf numFmtId="172" fontId="22" fillId="5" borderId="2" xfId="1" applyNumberFormat="1" applyFont="1" applyFill="1" applyBorder="1" applyAlignment="1">
      <alignment horizontal="right" vertical="center" wrapText="1"/>
    </xf>
    <xf numFmtId="172" fontId="22" fillId="5" borderId="4" xfId="1" applyNumberFormat="1" applyFont="1" applyFill="1" applyBorder="1" applyAlignment="1">
      <alignment horizontal="right" vertical="center" wrapText="1"/>
    </xf>
    <xf numFmtId="172" fontId="9" fillId="2" borderId="4" xfId="1" applyNumberFormat="1" applyFont="1" applyFill="1" applyBorder="1" applyAlignment="1">
      <alignment horizontal="right" vertical="center" wrapText="1"/>
    </xf>
    <xf numFmtId="172" fontId="9" fillId="2" borderId="2" xfId="1" applyNumberFormat="1" applyFont="1" applyFill="1" applyBorder="1" applyAlignment="1">
      <alignment horizontal="right" vertical="center" wrapText="1"/>
    </xf>
    <xf numFmtId="0" fontId="3" fillId="2" borderId="0" xfId="5" applyFill="1" applyBorder="1"/>
    <xf numFmtId="172" fontId="9" fillId="2" borderId="0" xfId="1" applyNumberFormat="1" applyFont="1" applyFill="1" applyBorder="1" applyAlignment="1">
      <alignment horizontal="right" vertical="center" wrapText="1"/>
    </xf>
    <xf numFmtId="171" fontId="9" fillId="2" borderId="0" xfId="16" applyNumberFormat="1" applyFont="1" applyFill="1" applyBorder="1" applyAlignment="1">
      <alignment horizontal="right" vertical="center"/>
    </xf>
    <xf numFmtId="172" fontId="9" fillId="2" borderId="4" xfId="1" applyNumberFormat="1" applyFont="1" applyFill="1" applyBorder="1" applyAlignment="1">
      <alignment horizontal="right" vertical="center"/>
    </xf>
    <xf numFmtId="0" fontId="22" fillId="2" borderId="0" xfId="11" applyFont="1" applyFill="1" applyBorder="1" applyAlignment="1">
      <alignment horizontal="right" vertical="center" wrapText="1"/>
    </xf>
    <xf numFmtId="172" fontId="22" fillId="5" borderId="3" xfId="1" applyNumberFormat="1" applyFont="1" applyFill="1" applyBorder="1" applyAlignment="1">
      <alignment horizontal="right" vertical="center" wrapText="1"/>
    </xf>
    <xf numFmtId="172" fontId="9" fillId="2" borderId="3" xfId="1" applyNumberFormat="1" applyFont="1" applyFill="1" applyBorder="1" applyAlignment="1">
      <alignment horizontal="right" vertical="center" wrapText="1"/>
    </xf>
    <xf numFmtId="0" fontId="23" fillId="2" borderId="0" xfId="8" applyFont="1" applyFill="1" applyAlignment="1">
      <alignment vertical="center"/>
    </xf>
    <xf numFmtId="0" fontId="23" fillId="2" borderId="0" xfId="8" applyFont="1" applyFill="1" applyAlignment="1">
      <alignment horizontal="right" vertical="center"/>
    </xf>
    <xf numFmtId="167" fontId="23" fillId="2" borderId="0" xfId="10" applyFont="1" applyFill="1" applyAlignment="1">
      <alignment horizontal="right" vertical="center"/>
    </xf>
    <xf numFmtId="169" fontId="23" fillId="2" borderId="0" xfId="12" applyNumberFormat="1" applyFont="1" applyFill="1" applyBorder="1" applyAlignment="1">
      <alignment horizontal="right" vertical="center"/>
    </xf>
    <xf numFmtId="172" fontId="9" fillId="2" borderId="4" xfId="8" applyNumberFormat="1" applyFont="1" applyFill="1" applyBorder="1" applyAlignment="1">
      <alignment horizontal="right" vertical="center"/>
    </xf>
    <xf numFmtId="164" fontId="22" fillId="5" borderId="4" xfId="1" applyNumberFormat="1" applyFont="1" applyFill="1" applyBorder="1" applyAlignment="1">
      <alignment horizontal="right" vertical="center"/>
    </xf>
    <xf numFmtId="164" fontId="9" fillId="2" borderId="4" xfId="8" applyNumberFormat="1" applyFont="1" applyFill="1" applyBorder="1" applyAlignment="1">
      <alignment horizontal="right" vertical="center"/>
    </xf>
    <xf numFmtId="164" fontId="9" fillId="2" borderId="4" xfId="1" applyNumberFormat="1" applyFont="1" applyFill="1" applyBorder="1" applyAlignment="1">
      <alignment horizontal="right" vertical="center"/>
    </xf>
    <xf numFmtId="0" fontId="9" fillId="2" borderId="0" xfId="11" applyFont="1" applyFill="1" applyBorder="1" applyAlignment="1">
      <alignment horizontal="left" vertical="center" wrapText="1"/>
    </xf>
    <xf numFmtId="0" fontId="15" fillId="6" borderId="8" xfId="7" applyFont="1" applyFill="1" applyBorder="1" applyAlignment="1">
      <alignment horizontal="center" vertical="center" wrapText="1"/>
    </xf>
    <xf numFmtId="0" fontId="9" fillId="2" borderId="0" xfId="11" applyFont="1" applyFill="1" applyAlignment="1">
      <alignment horizontal="left" vertical="center"/>
    </xf>
    <xf numFmtId="165" fontId="22" fillId="5" borderId="5" xfId="8" applyNumberFormat="1" applyFont="1" applyFill="1" applyBorder="1" applyAlignment="1">
      <alignment horizontal="right" vertical="center"/>
    </xf>
    <xf numFmtId="3" fontId="18" fillId="2" borderId="0" xfId="5" applyNumberFormat="1" applyFont="1" applyFill="1" applyAlignment="1">
      <alignment horizontal="left" wrapText="1"/>
    </xf>
    <xf numFmtId="0" fontId="0" fillId="7" borderId="0" xfId="0" applyFill="1"/>
    <xf numFmtId="0" fontId="3" fillId="7" borderId="0" xfId="5" applyFill="1"/>
    <xf numFmtId="0" fontId="3" fillId="7" borderId="0" xfId="5" applyFill="1" applyAlignment="1">
      <alignment horizontal="right"/>
    </xf>
    <xf numFmtId="0" fontId="15" fillId="6" borderId="0" xfId="7" applyFont="1" applyFill="1" applyBorder="1" applyAlignment="1">
      <alignment horizontal="right" vertical="center"/>
    </xf>
    <xf numFmtId="0" fontId="9" fillId="2" borderId="2" xfId="6" applyFont="1" applyFill="1" applyBorder="1" applyAlignment="1">
      <alignment horizontal="left" vertical="center"/>
    </xf>
    <xf numFmtId="0" fontId="9" fillId="2" borderId="0" xfId="6" applyFont="1" applyFill="1" applyBorder="1" applyAlignment="1">
      <alignment horizontal="left" vertical="center" indent="2"/>
    </xf>
    <xf numFmtId="0" fontId="46" fillId="2" borderId="0" xfId="0" applyFont="1" applyFill="1"/>
    <xf numFmtId="0" fontId="22" fillId="5" borderId="4" xfId="1" applyNumberFormat="1" applyFont="1" applyFill="1" applyBorder="1" applyAlignment="1">
      <alignment horizontal="right" vertical="center"/>
    </xf>
    <xf numFmtId="0" fontId="15" fillId="6" borderId="0" xfId="6" applyFont="1" applyFill="1" applyBorder="1" applyAlignment="1">
      <alignment horizontal="left" vertical="center" wrapText="1"/>
    </xf>
    <xf numFmtId="0" fontId="15" fillId="6" borderId="0" xfId="6" applyFont="1" applyFill="1" applyBorder="1" applyAlignment="1">
      <alignment horizontal="right" vertical="center" wrapText="1"/>
    </xf>
    <xf numFmtId="0" fontId="7" fillId="2" borderId="0" xfId="6" applyFont="1" applyFill="1" applyBorder="1" applyAlignment="1">
      <alignment horizontal="left" vertical="center"/>
    </xf>
    <xf numFmtId="0" fontId="14" fillId="8" borderId="2" xfId="0" applyFont="1" applyFill="1" applyBorder="1" applyAlignment="1">
      <alignment vertical="center"/>
    </xf>
    <xf numFmtId="0" fontId="14" fillId="8" borderId="2" xfId="0" applyFont="1" applyFill="1" applyBorder="1"/>
    <xf numFmtId="0" fontId="34" fillId="2" borderId="0" xfId="4" applyFont="1" applyFill="1" applyAlignment="1">
      <alignment horizontal="right" vertical="center" indent="1"/>
    </xf>
    <xf numFmtId="0" fontId="40" fillId="2" borderId="0" xfId="0" applyFont="1" applyFill="1"/>
    <xf numFmtId="0" fontId="39" fillId="2" borderId="0" xfId="0" applyFont="1" applyFill="1"/>
    <xf numFmtId="168" fontId="9" fillId="2" borderId="3" xfId="1" applyNumberFormat="1" applyFont="1" applyFill="1" applyBorder="1" applyAlignment="1">
      <alignment horizontal="right" vertical="center"/>
    </xf>
    <xf numFmtId="168" fontId="9" fillId="5" borderId="2" xfId="1" applyNumberFormat="1" applyFont="1" applyFill="1" applyBorder="1" applyAlignment="1">
      <alignment horizontal="right" vertical="center"/>
    </xf>
    <xf numFmtId="168" fontId="9" fillId="5" borderId="4" xfId="1" applyNumberFormat="1" applyFont="1" applyFill="1" applyBorder="1" applyAlignment="1">
      <alignment horizontal="right" vertical="center"/>
    </xf>
    <xf numFmtId="168" fontId="22" fillId="5" borderId="0" xfId="12" applyNumberFormat="1" applyFont="1" applyFill="1" applyBorder="1" applyAlignment="1">
      <alignment horizontal="right" vertical="center" wrapText="1"/>
    </xf>
    <xf numFmtId="171" fontId="9" fillId="2" borderId="3" xfId="15" applyNumberFormat="1" applyFont="1" applyFill="1" applyBorder="1" applyAlignment="1">
      <alignment horizontal="right" vertical="center"/>
    </xf>
    <xf numFmtId="0" fontId="3" fillId="8" borderId="0" xfId="0" applyFont="1" applyFill="1" applyAlignment="1">
      <alignment wrapText="1"/>
    </xf>
    <xf numFmtId="3" fontId="48" fillId="2" borderId="0" xfId="0" applyNumberFormat="1" applyFont="1" applyFill="1" applyBorder="1"/>
    <xf numFmtId="0" fontId="22" fillId="2" borderId="3" xfId="8" applyFont="1" applyFill="1" applyBorder="1" applyAlignment="1">
      <alignment vertical="center"/>
    </xf>
    <xf numFmtId="168" fontId="9" fillId="2" borderId="3" xfId="1" applyNumberFormat="1" applyFont="1" applyFill="1" applyBorder="1" applyAlignment="1">
      <alignment horizontal="right" vertical="center" wrapText="1"/>
    </xf>
    <xf numFmtId="0" fontId="9" fillId="2" borderId="3" xfId="8" applyFont="1" applyFill="1" applyBorder="1" applyAlignment="1">
      <alignment horizontal="left" vertical="center" indent="2"/>
    </xf>
    <xf numFmtId="0" fontId="9" fillId="2" borderId="0" xfId="8" applyFont="1" applyFill="1" applyBorder="1" applyAlignment="1">
      <alignment horizontal="left" vertical="center" indent="2"/>
    </xf>
    <xf numFmtId="171" fontId="9" fillId="2" borderId="0" xfId="15" applyNumberFormat="1" applyFont="1" applyFill="1" applyBorder="1" applyAlignment="1">
      <alignment horizontal="right" vertical="center"/>
    </xf>
    <xf numFmtId="0" fontId="9" fillId="2" borderId="4" xfId="11" applyFont="1" applyFill="1" applyBorder="1" applyAlignment="1">
      <alignment horizontal="left" vertical="center" wrapText="1" indent="2"/>
    </xf>
    <xf numFmtId="172" fontId="22" fillId="5" borderId="5" xfId="1" applyNumberFormat="1" applyFont="1" applyFill="1" applyBorder="1" applyAlignment="1">
      <alignment horizontal="right" vertical="center" wrapText="1"/>
    </xf>
    <xf numFmtId="0" fontId="9" fillId="2" borderId="4" xfId="8" applyFont="1" applyFill="1" applyBorder="1" applyAlignment="1">
      <alignment horizontal="left" vertical="center" indent="2"/>
    </xf>
    <xf numFmtId="0" fontId="47" fillId="2" borderId="0" xfId="0" applyFont="1" applyFill="1"/>
    <xf numFmtId="0" fontId="23" fillId="2" borderId="0" xfId="8" applyFont="1" applyFill="1" applyBorder="1" applyAlignment="1">
      <alignment wrapText="1"/>
    </xf>
    <xf numFmtId="0" fontId="9" fillId="5" borderId="4" xfId="8" applyFont="1" applyFill="1" applyBorder="1" applyAlignment="1">
      <alignment horizontal="right" vertical="center"/>
    </xf>
    <xf numFmtId="2" fontId="9" fillId="5" borderId="4" xfId="8" applyNumberFormat="1" applyFont="1" applyFill="1" applyBorder="1" applyAlignment="1">
      <alignment horizontal="right" vertical="center"/>
    </xf>
    <xf numFmtId="0" fontId="9" fillId="5" borderId="3" xfId="8" applyFont="1" applyFill="1" applyBorder="1" applyAlignment="1">
      <alignment horizontal="right" vertical="center"/>
    </xf>
    <xf numFmtId="2" fontId="9" fillId="5" borderId="3" xfId="8" applyNumberFormat="1" applyFont="1" applyFill="1" applyBorder="1" applyAlignment="1">
      <alignment horizontal="right" vertical="center"/>
    </xf>
    <xf numFmtId="168" fontId="9" fillId="5" borderId="11" xfId="1" applyNumberFormat="1" applyFont="1" applyFill="1" applyBorder="1" applyAlignment="1">
      <alignment horizontal="right" vertical="center"/>
    </xf>
    <xf numFmtId="1" fontId="22" fillId="5" borderId="2" xfId="8" applyNumberFormat="1" applyFont="1" applyFill="1" applyBorder="1" applyAlignment="1">
      <alignment horizontal="right" vertical="center"/>
    </xf>
    <xf numFmtId="1" fontId="9" fillId="2" borderId="2" xfId="12" applyNumberFormat="1" applyFont="1" applyFill="1" applyBorder="1" applyAlignment="1">
      <alignment horizontal="right" vertical="center"/>
    </xf>
    <xf numFmtId="0" fontId="9" fillId="5" borderId="4" xfId="13" applyNumberFormat="1" applyFont="1" applyFill="1" applyBorder="1" applyAlignment="1">
      <alignment horizontal="right" vertical="center"/>
    </xf>
    <xf numFmtId="0" fontId="9" fillId="5" borderId="3" xfId="13" applyNumberFormat="1" applyFont="1" applyFill="1" applyBorder="1" applyAlignment="1">
      <alignment horizontal="right" vertical="center"/>
    </xf>
    <xf numFmtId="0" fontId="9" fillId="2" borderId="2" xfId="8" applyFont="1" applyFill="1" applyBorder="1" applyAlignment="1">
      <alignment horizontal="left" vertical="center" indent="2"/>
    </xf>
    <xf numFmtId="172" fontId="9" fillId="5" borderId="2" xfId="1" applyNumberFormat="1" applyFont="1" applyFill="1" applyBorder="1" applyAlignment="1">
      <alignment horizontal="right" vertical="center" wrapText="1"/>
    </xf>
    <xf numFmtId="172" fontId="9" fillId="5" borderId="4" xfId="1" applyNumberFormat="1" applyFont="1" applyFill="1" applyBorder="1" applyAlignment="1">
      <alignment horizontal="right" vertical="center" wrapText="1"/>
    </xf>
    <xf numFmtId="172" fontId="9" fillId="5" borderId="3" xfId="1" applyNumberFormat="1" applyFont="1" applyFill="1" applyBorder="1" applyAlignment="1">
      <alignment horizontal="right" vertical="center" wrapText="1"/>
    </xf>
    <xf numFmtId="0" fontId="9" fillId="2" borderId="3" xfId="11" applyFont="1" applyFill="1" applyBorder="1" applyAlignment="1">
      <alignment horizontal="left" vertical="center" wrapText="1" indent="2"/>
    </xf>
    <xf numFmtId="0" fontId="9" fillId="2" borderId="4" xfId="6" applyFont="1" applyFill="1" applyBorder="1" applyAlignment="1">
      <alignment horizontal="left" vertical="center"/>
    </xf>
    <xf numFmtId="0" fontId="9" fillId="2" borderId="10" xfId="6" applyFont="1" applyFill="1" applyBorder="1" applyAlignment="1">
      <alignment horizontal="left" vertical="center"/>
    </xf>
    <xf numFmtId="9" fontId="22" fillId="5" borderId="0" xfId="11" applyNumberFormat="1" applyFont="1" applyFill="1" applyBorder="1" applyAlignment="1">
      <alignment horizontal="right" vertical="center" wrapText="1"/>
    </xf>
    <xf numFmtId="9" fontId="22" fillId="5" borderId="2" xfId="1" applyNumberFormat="1" applyFont="1" applyFill="1" applyBorder="1" applyAlignment="1">
      <alignment horizontal="right" vertical="center" wrapText="1"/>
    </xf>
    <xf numFmtId="0" fontId="9" fillId="2" borderId="0" xfId="11" applyFont="1" applyFill="1" applyBorder="1" applyAlignment="1">
      <alignment horizontal="left" vertical="center"/>
    </xf>
    <xf numFmtId="171" fontId="22" fillId="5" borderId="3" xfId="11" applyNumberFormat="1" applyFont="1" applyFill="1" applyBorder="1" applyAlignment="1">
      <alignment horizontal="right" vertical="center" wrapText="1"/>
    </xf>
    <xf numFmtId="0" fontId="22" fillId="2" borderId="0" xfId="6" applyFont="1" applyFill="1" applyBorder="1" applyAlignment="1">
      <alignment vertical="center"/>
    </xf>
    <xf numFmtId="0" fontId="22" fillId="2" borderId="10" xfId="6" applyFont="1" applyFill="1" applyBorder="1" applyAlignment="1">
      <alignment vertical="center"/>
    </xf>
    <xf numFmtId="0" fontId="0" fillId="5" borderId="0" xfId="0" applyFill="1"/>
    <xf numFmtId="0" fontId="22" fillId="5" borderId="0" xfId="11" applyFont="1" applyFill="1" applyBorder="1" applyAlignment="1">
      <alignment horizontal="right" vertical="center" wrapText="1"/>
    </xf>
    <xf numFmtId="0" fontId="22" fillId="5" borderId="5" xfId="11" applyFont="1" applyFill="1" applyBorder="1" applyAlignment="1">
      <alignment horizontal="right" vertical="center" wrapText="1"/>
    </xf>
    <xf numFmtId="171" fontId="9" fillId="2" borderId="2" xfId="11" applyNumberFormat="1" applyFont="1" applyFill="1" applyBorder="1" applyAlignment="1">
      <alignment horizontal="right" vertical="center" wrapText="1"/>
    </xf>
    <xf numFmtId="171" fontId="9" fillId="2" borderId="2" xfId="13" applyNumberFormat="1" applyFont="1" applyFill="1" applyBorder="1" applyAlignment="1">
      <alignment horizontal="right" vertical="center" wrapText="1"/>
    </xf>
    <xf numFmtId="9" fontId="9" fillId="2" borderId="5" xfId="2" applyFont="1" applyFill="1" applyBorder="1" applyAlignment="1">
      <alignment horizontal="right" vertical="center"/>
    </xf>
    <xf numFmtId="171" fontId="9" fillId="2" borderId="3" xfId="11" applyNumberFormat="1" applyFont="1" applyFill="1" applyBorder="1" applyAlignment="1">
      <alignment horizontal="right" vertical="center" wrapText="1"/>
    </xf>
    <xf numFmtId="168" fontId="22" fillId="5" borderId="2" xfId="12" applyNumberFormat="1" applyFont="1" applyFill="1" applyBorder="1" applyAlignment="1">
      <alignment horizontal="right" vertical="center"/>
    </xf>
    <xf numFmtId="168" fontId="9" fillId="2" borderId="2" xfId="12" applyNumberFormat="1" applyFont="1" applyFill="1" applyBorder="1" applyAlignment="1">
      <alignment horizontal="right" vertical="center" wrapText="1"/>
    </xf>
    <xf numFmtId="168" fontId="9" fillId="2" borderId="3" xfId="12" applyNumberFormat="1" applyFont="1" applyFill="1" applyBorder="1" applyAlignment="1">
      <alignment horizontal="right" vertical="center" wrapText="1"/>
    </xf>
    <xf numFmtId="171" fontId="9" fillId="2" borderId="3" xfId="2" applyNumberFormat="1" applyFont="1" applyFill="1" applyBorder="1" applyAlignment="1">
      <alignment horizontal="right" vertical="center" wrapText="1"/>
    </xf>
    <xf numFmtId="0" fontId="9" fillId="4" borderId="0" xfId="0" applyFont="1" applyFill="1" applyAlignment="1">
      <alignment horizontal="left" vertical="center" wrapText="1"/>
    </xf>
    <xf numFmtId="0" fontId="9" fillId="4" borderId="5" xfId="0" applyFont="1" applyFill="1" applyBorder="1" applyAlignment="1">
      <alignment horizontal="left" vertical="center" wrapText="1"/>
    </xf>
    <xf numFmtId="3" fontId="22" fillId="2" borderId="2" xfId="0" applyNumberFormat="1" applyFont="1" applyFill="1" applyBorder="1" applyAlignment="1">
      <alignment horizontal="right" vertical="center" wrapText="1"/>
    </xf>
    <xf numFmtId="3" fontId="22" fillId="2" borderId="5" xfId="0" applyNumberFormat="1" applyFont="1" applyFill="1" applyBorder="1" applyAlignment="1">
      <alignment horizontal="right" vertical="center" wrapText="1"/>
    </xf>
    <xf numFmtId="0" fontId="9" fillId="2" borderId="5" xfId="6" applyFont="1" applyFill="1" applyBorder="1" applyAlignment="1">
      <alignment horizontal="left" vertical="center" wrapText="1"/>
    </xf>
    <xf numFmtId="173" fontId="22" fillId="5" borderId="2" xfId="1" applyNumberFormat="1" applyFont="1" applyFill="1" applyBorder="1" applyAlignment="1">
      <alignment horizontal="right" vertical="center" wrapText="1"/>
    </xf>
    <xf numFmtId="173" fontId="22" fillId="5" borderId="5" xfId="1" applyNumberFormat="1" applyFont="1" applyFill="1" applyBorder="1" applyAlignment="1">
      <alignment horizontal="right" vertical="center" wrapText="1"/>
    </xf>
    <xf numFmtId="173" fontId="9" fillId="2" borderId="2" xfId="1" applyNumberFormat="1" applyFont="1" applyFill="1" applyBorder="1" applyAlignment="1">
      <alignment horizontal="right" vertical="center" wrapText="1"/>
    </xf>
    <xf numFmtId="173" fontId="9" fillId="2" borderId="5" xfId="1" applyNumberFormat="1" applyFont="1" applyFill="1" applyBorder="1" applyAlignment="1">
      <alignment horizontal="right" vertical="center" wrapText="1"/>
    </xf>
    <xf numFmtId="171" fontId="22" fillId="5" borderId="2" xfId="2" applyNumberFormat="1" applyFont="1" applyFill="1" applyBorder="1" applyAlignment="1">
      <alignment horizontal="right" vertical="center" wrapText="1"/>
    </xf>
    <xf numFmtId="171" fontId="9" fillId="2" borderId="2" xfId="2" applyNumberFormat="1" applyFont="1" applyFill="1" applyBorder="1" applyAlignment="1">
      <alignment horizontal="right" vertical="center" wrapText="1"/>
    </xf>
    <xf numFmtId="3" fontId="0" fillId="2" borderId="0" xfId="0" applyNumberFormat="1" applyFill="1"/>
    <xf numFmtId="173" fontId="22" fillId="5" borderId="3" xfId="1" applyNumberFormat="1" applyFont="1" applyFill="1" applyBorder="1" applyAlignment="1">
      <alignment horizontal="right" vertical="center" wrapText="1"/>
    </xf>
    <xf numFmtId="173" fontId="9" fillId="2" borderId="3" xfId="1" applyNumberFormat="1" applyFont="1" applyFill="1" applyBorder="1" applyAlignment="1">
      <alignment horizontal="right" vertical="center" wrapText="1"/>
    </xf>
    <xf numFmtId="173" fontId="22" fillId="5" borderId="4" xfId="1" applyNumberFormat="1" applyFont="1" applyFill="1" applyBorder="1" applyAlignment="1">
      <alignment horizontal="right" vertical="center" wrapText="1"/>
    </xf>
    <xf numFmtId="173" fontId="9" fillId="2" borderId="4" xfId="1" applyNumberFormat="1" applyFont="1" applyFill="1" applyBorder="1" applyAlignment="1">
      <alignment horizontal="right" vertical="center" wrapText="1"/>
    </xf>
    <xf numFmtId="0" fontId="9" fillId="2" borderId="5" xfId="11" applyFont="1" applyFill="1" applyBorder="1" applyAlignment="1">
      <alignment horizontal="left" vertical="center" wrapText="1"/>
    </xf>
    <xf numFmtId="0" fontId="9" fillId="2" borderId="0" xfId="8" applyFont="1" applyFill="1" applyBorder="1" applyAlignment="1">
      <alignment vertical="center" wrapText="1"/>
    </xf>
    <xf numFmtId="0" fontId="9" fillId="2" borderId="0" xfId="8" applyFont="1" applyFill="1" applyBorder="1" applyAlignment="1">
      <alignment horizontal="left" vertical="center"/>
    </xf>
    <xf numFmtId="168" fontId="22" fillId="5" borderId="3" xfId="1" applyNumberFormat="1" applyFont="1" applyFill="1" applyBorder="1" applyAlignment="1">
      <alignment horizontal="right" vertical="center" wrapText="1"/>
    </xf>
    <xf numFmtId="168" fontId="22" fillId="2" borderId="5" xfId="1" applyNumberFormat="1" applyFont="1" applyFill="1" applyBorder="1" applyAlignment="1">
      <alignment horizontal="right" vertical="center" wrapText="1"/>
    </xf>
    <xf numFmtId="168" fontId="22" fillId="2" borderId="5" xfId="8" applyNumberFormat="1" applyFont="1" applyFill="1" applyBorder="1" applyAlignment="1">
      <alignment horizontal="right" vertical="center" wrapText="1"/>
    </xf>
    <xf numFmtId="168" fontId="22" fillId="5" borderId="0" xfId="1" applyNumberFormat="1" applyFont="1" applyFill="1" applyBorder="1" applyAlignment="1">
      <alignment horizontal="right" vertical="center" wrapText="1"/>
    </xf>
    <xf numFmtId="168" fontId="22" fillId="2" borderId="0" xfId="1" applyNumberFormat="1" applyFont="1" applyFill="1" applyBorder="1" applyAlignment="1">
      <alignment horizontal="right" vertical="center" wrapText="1"/>
    </xf>
    <xf numFmtId="168" fontId="23" fillId="5" borderId="0" xfId="8" applyNumberFormat="1" applyFont="1" applyFill="1" applyBorder="1" applyAlignment="1">
      <alignment horizontal="right" vertical="center" wrapText="1"/>
    </xf>
    <xf numFmtId="168" fontId="22" fillId="5" borderId="0" xfId="8" applyNumberFormat="1" applyFont="1" applyFill="1" applyBorder="1" applyAlignment="1">
      <alignment horizontal="right" vertical="center" wrapText="1"/>
    </xf>
    <xf numFmtId="0" fontId="22" fillId="2" borderId="5" xfId="11" applyFont="1" applyFill="1" applyBorder="1" applyAlignment="1">
      <alignment horizontal="left" vertical="center" wrapText="1"/>
    </xf>
    <xf numFmtId="168" fontId="23" fillId="5" borderId="5" xfId="8" applyNumberFormat="1" applyFont="1" applyFill="1" applyBorder="1" applyAlignment="1">
      <alignment horizontal="right" vertical="center" wrapText="1"/>
    </xf>
    <xf numFmtId="168" fontId="22" fillId="5" borderId="5" xfId="8" applyNumberFormat="1" applyFont="1" applyFill="1" applyBorder="1" applyAlignment="1">
      <alignment horizontal="right" vertical="center" wrapText="1"/>
    </xf>
    <xf numFmtId="172" fontId="9" fillId="5" borderId="2" xfId="1" applyNumberFormat="1" applyFont="1" applyFill="1" applyBorder="1" applyAlignment="1">
      <alignment horizontal="left" vertical="center" wrapText="1"/>
    </xf>
    <xf numFmtId="0" fontId="9" fillId="5" borderId="2" xfId="1" applyNumberFormat="1" applyFont="1" applyFill="1" applyBorder="1" applyAlignment="1">
      <alignment horizontal="left" vertical="center" wrapText="1"/>
    </xf>
    <xf numFmtId="171" fontId="22" fillId="5" borderId="2" xfId="11" applyNumberFormat="1" applyFont="1" applyFill="1" applyBorder="1" applyAlignment="1">
      <alignment horizontal="right" vertical="center"/>
    </xf>
    <xf numFmtId="0" fontId="22" fillId="2" borderId="11" xfId="8" applyFont="1" applyFill="1" applyBorder="1" applyAlignment="1">
      <alignment vertical="center"/>
    </xf>
    <xf numFmtId="166" fontId="49" fillId="2" borderId="2" xfId="9" applyNumberFormat="1" applyFont="1" applyFill="1" applyBorder="1" applyAlignment="1">
      <alignment horizontal="center" vertical="center"/>
    </xf>
    <xf numFmtId="166" fontId="49" fillId="2" borderId="3" xfId="9" applyNumberFormat="1" applyFont="1" applyFill="1" applyBorder="1" applyAlignment="1">
      <alignment horizontal="center" vertical="center"/>
    </xf>
    <xf numFmtId="166" fontId="49" fillId="2" borderId="2" xfId="9" applyNumberFormat="1" applyFont="1" applyFill="1" applyBorder="1" applyAlignment="1">
      <alignment horizontal="center" vertical="top"/>
    </xf>
    <xf numFmtId="0" fontId="22" fillId="2" borderId="11" xfId="11" applyFont="1" applyFill="1" applyBorder="1" applyAlignment="1">
      <alignment horizontal="left" vertical="center" wrapText="1"/>
    </xf>
    <xf numFmtId="0" fontId="22" fillId="2" borderId="0" xfId="11" applyFont="1" applyFill="1" applyBorder="1" applyAlignment="1">
      <alignment horizontal="left" vertical="center" wrapText="1"/>
    </xf>
    <xf numFmtId="172" fontId="22" fillId="2" borderId="0" xfId="1" applyNumberFormat="1" applyFont="1" applyFill="1" applyBorder="1" applyAlignment="1">
      <alignment horizontal="right" vertical="center" wrapText="1"/>
    </xf>
    <xf numFmtId="0" fontId="7" fillId="6" borderId="0" xfId="6" applyFont="1" applyFill="1" applyBorder="1" applyAlignment="1">
      <alignment horizontal="right" vertical="center" wrapText="1"/>
    </xf>
    <xf numFmtId="173" fontId="22" fillId="2" borderId="2" xfId="1" applyNumberFormat="1" applyFont="1" applyFill="1" applyBorder="1" applyAlignment="1">
      <alignment horizontal="right" vertical="center" wrapText="1"/>
    </xf>
    <xf numFmtId="173" fontId="22" fillId="2" borderId="3" xfId="1" applyNumberFormat="1" applyFont="1" applyFill="1" applyBorder="1" applyAlignment="1">
      <alignment horizontal="right" vertical="center" wrapText="1"/>
    </xf>
    <xf numFmtId="171" fontId="22" fillId="5" borderId="5" xfId="2" applyNumberFormat="1" applyFont="1" applyFill="1" applyBorder="1" applyAlignment="1">
      <alignment horizontal="right" vertical="center" wrapText="1"/>
    </xf>
    <xf numFmtId="168" fontId="9" fillId="2" borderId="0" xfId="1" applyNumberFormat="1" applyFont="1" applyFill="1" applyBorder="1" applyAlignment="1">
      <alignment horizontal="right" vertical="center"/>
    </xf>
    <xf numFmtId="0" fontId="23" fillId="2" borderId="0" xfId="11" applyFont="1" applyFill="1" applyAlignment="1">
      <alignment horizontal="left" vertical="center"/>
    </xf>
    <xf numFmtId="0" fontId="22" fillId="2" borderId="2" xfId="8" applyFont="1" applyFill="1" applyBorder="1" applyAlignment="1">
      <alignment vertical="center"/>
    </xf>
    <xf numFmtId="0" fontId="9" fillId="5" borderId="13" xfId="1" applyNumberFormat="1" applyFont="1" applyFill="1" applyBorder="1" applyAlignment="1">
      <alignment horizontal="left" vertical="center" wrapText="1"/>
    </xf>
    <xf numFmtId="172" fontId="9" fillId="5" borderId="2" xfId="1" applyNumberFormat="1" applyFont="1" applyFill="1" applyBorder="1" applyAlignment="1">
      <alignment horizontal="center" vertical="center" wrapText="1"/>
    </xf>
    <xf numFmtId="0" fontId="22" fillId="2" borderId="0" xfId="8" applyFont="1" applyFill="1" applyBorder="1" applyAlignment="1">
      <alignment vertical="center"/>
    </xf>
    <xf numFmtId="3" fontId="22" fillId="2" borderId="0" xfId="8" applyNumberFormat="1" applyFont="1" applyFill="1" applyBorder="1" applyAlignment="1">
      <alignment horizontal="right" vertical="center"/>
    </xf>
    <xf numFmtId="172" fontId="22" fillId="5" borderId="13" xfId="1" applyNumberFormat="1" applyFont="1" applyFill="1" applyBorder="1" applyAlignment="1">
      <alignment horizontal="right" vertical="center" wrapText="1"/>
    </xf>
    <xf numFmtId="172" fontId="9" fillId="2" borderId="13" xfId="1" applyNumberFormat="1" applyFont="1" applyFill="1" applyBorder="1" applyAlignment="1">
      <alignment horizontal="right" vertical="center" wrapText="1"/>
    </xf>
    <xf numFmtId="0" fontId="7" fillId="6" borderId="0" xfId="6" applyFont="1" applyFill="1" applyBorder="1" applyAlignment="1">
      <alignment horizontal="left" vertical="top" wrapText="1"/>
    </xf>
    <xf numFmtId="0" fontId="41" fillId="2" borderId="0" xfId="0" applyFont="1" applyFill="1" applyBorder="1" applyAlignment="1">
      <alignment horizontal="left" vertical="top" wrapText="1"/>
    </xf>
    <xf numFmtId="0" fontId="9" fillId="2" borderId="13" xfId="6" applyFont="1" applyFill="1" applyBorder="1" applyAlignment="1">
      <alignment vertical="center"/>
    </xf>
    <xf numFmtId="0" fontId="9" fillId="2" borderId="13" xfId="6" applyFont="1" applyFill="1" applyBorder="1" applyAlignment="1">
      <alignment horizontal="left" vertical="center"/>
    </xf>
    <xf numFmtId="9" fontId="22" fillId="5" borderId="13" xfId="11" applyNumberFormat="1" applyFont="1" applyFill="1" applyBorder="1" applyAlignment="1">
      <alignment horizontal="right" vertical="center" wrapText="1"/>
    </xf>
    <xf numFmtId="0" fontId="43" fillId="5" borderId="15" xfId="0" applyFont="1" applyFill="1" applyBorder="1" applyAlignment="1">
      <alignment horizontal="left" vertical="top" wrapText="1"/>
    </xf>
    <xf numFmtId="0" fontId="0" fillId="5" borderId="15" xfId="0" applyFill="1" applyBorder="1" applyAlignment="1">
      <alignment horizontal="left" vertical="top"/>
    </xf>
    <xf numFmtId="17" fontId="41" fillId="5" borderId="15" xfId="0" applyNumberFormat="1" applyFont="1" applyFill="1" applyBorder="1" applyAlignment="1">
      <alignment horizontal="left" vertical="top" wrapText="1"/>
    </xf>
    <xf numFmtId="0" fontId="0" fillId="5" borderId="14" xfId="0" applyFill="1" applyBorder="1" applyAlignment="1">
      <alignment horizontal="left" vertical="top"/>
    </xf>
    <xf numFmtId="0" fontId="41" fillId="5" borderId="16" xfId="0" applyFont="1" applyFill="1" applyBorder="1" applyAlignment="1">
      <alignment horizontal="left" vertical="top" wrapText="1"/>
    </xf>
    <xf numFmtId="0" fontId="0" fillId="5" borderId="16" xfId="0" applyFill="1" applyBorder="1" applyAlignment="1">
      <alignment horizontal="left" vertical="top"/>
    </xf>
    <xf numFmtId="0" fontId="45" fillId="2" borderId="0" xfId="6" applyFont="1" applyFill="1" applyBorder="1" applyAlignment="1">
      <alignment horizontal="left" vertical="top" wrapText="1"/>
    </xf>
    <xf numFmtId="0" fontId="45" fillId="2" borderId="13" xfId="6" applyFont="1" applyFill="1" applyBorder="1" applyAlignment="1">
      <alignment horizontal="left" vertical="top" wrapText="1"/>
    </xf>
    <xf numFmtId="0" fontId="47" fillId="7" borderId="0" xfId="0" applyFont="1" applyFill="1"/>
    <xf numFmtId="0" fontId="9" fillId="2" borderId="0" xfId="6" applyFont="1" applyFill="1" applyBorder="1" applyAlignment="1">
      <alignment horizontal="left" vertical="center" wrapText="1"/>
    </xf>
    <xf numFmtId="172" fontId="9" fillId="5" borderId="13" xfId="1" applyNumberFormat="1" applyFont="1" applyFill="1" applyBorder="1" applyAlignment="1">
      <alignment horizontal="center" vertical="center" wrapText="1"/>
    </xf>
    <xf numFmtId="0" fontId="10" fillId="7" borderId="0" xfId="9" applyFill="1"/>
    <xf numFmtId="0" fontId="35" fillId="2" borderId="0" xfId="4" applyFont="1" applyFill="1" applyAlignment="1">
      <alignment horizontal="right" vertical="center" indent="1"/>
    </xf>
    <xf numFmtId="0" fontId="35" fillId="7" borderId="0" xfId="4" applyFont="1" applyFill="1" applyAlignment="1">
      <alignment vertical="center"/>
    </xf>
    <xf numFmtId="0" fontId="51" fillId="7" borderId="2" xfId="8" applyFont="1" applyFill="1" applyBorder="1" applyAlignment="1">
      <alignment horizontal="left" vertical="center"/>
    </xf>
    <xf numFmtId="0" fontId="52" fillId="7" borderId="0" xfId="4" applyFont="1" applyFill="1" applyAlignment="1">
      <alignment vertical="center"/>
    </xf>
    <xf numFmtId="0" fontId="52" fillId="7" borderId="0" xfId="4" applyFont="1" applyFill="1" applyAlignment="1">
      <alignment horizontal="left" vertical="center" wrapText="1"/>
    </xf>
    <xf numFmtId="0" fontId="30" fillId="10" borderId="0" xfId="6" applyFont="1" applyFill="1" applyBorder="1" applyAlignment="1">
      <alignment horizontal="left" vertical="center"/>
    </xf>
    <xf numFmtId="0" fontId="30" fillId="10" borderId="0" xfId="6" applyFont="1" applyFill="1" applyBorder="1" applyAlignment="1">
      <alignment horizontal="left" vertical="center" wrapText="1"/>
    </xf>
    <xf numFmtId="0" fontId="33" fillId="7" borderId="0" xfId="0" applyFont="1" applyFill="1" applyAlignment="1">
      <alignment horizontal="center" vertical="center"/>
    </xf>
    <xf numFmtId="0" fontId="33" fillId="7" borderId="0" xfId="0" applyFont="1" applyFill="1"/>
    <xf numFmtId="171" fontId="9" fillId="2" borderId="18" xfId="13" applyNumberFormat="1" applyFont="1" applyFill="1" applyBorder="1" applyAlignment="1">
      <alignment horizontal="right" vertical="center" wrapText="1"/>
    </xf>
    <xf numFmtId="171" fontId="9" fillId="2" borderId="19" xfId="11" applyNumberFormat="1" applyFont="1" applyFill="1" applyBorder="1" applyAlignment="1">
      <alignment horizontal="right" vertical="center" wrapText="1"/>
    </xf>
    <xf numFmtId="0" fontId="44" fillId="7" borderId="0" xfId="0" applyFont="1" applyFill="1"/>
    <xf numFmtId="1" fontId="9" fillId="2" borderId="2" xfId="1" applyNumberFormat="1" applyFont="1" applyFill="1" applyBorder="1" applyAlignment="1">
      <alignment horizontal="right" vertical="center" wrapText="1"/>
    </xf>
    <xf numFmtId="1" fontId="22" fillId="5" borderId="2" xfId="1" applyNumberFormat="1" applyFont="1" applyFill="1" applyBorder="1" applyAlignment="1">
      <alignment horizontal="right" vertical="center" wrapText="1"/>
    </xf>
    <xf numFmtId="1" fontId="22" fillId="5" borderId="5" xfId="1" applyNumberFormat="1" applyFont="1" applyFill="1" applyBorder="1" applyAlignment="1">
      <alignment horizontal="right" vertical="center" wrapText="1"/>
    </xf>
    <xf numFmtId="1" fontId="9" fillId="2" borderId="5" xfId="1" applyNumberFormat="1" applyFont="1" applyFill="1" applyBorder="1" applyAlignment="1">
      <alignment horizontal="right" vertical="center" wrapText="1"/>
    </xf>
    <xf numFmtId="174" fontId="22" fillId="5" borderId="5" xfId="8" applyNumberFormat="1" applyFont="1" applyFill="1" applyBorder="1" applyAlignment="1">
      <alignment horizontal="right" vertical="center"/>
    </xf>
    <xf numFmtId="0" fontId="53" fillId="2" borderId="0" xfId="0" applyFont="1" applyFill="1"/>
    <xf numFmtId="0" fontId="0" fillId="2" borderId="0" xfId="0" applyFill="1" applyAlignment="1">
      <alignment horizontal="left" vertical="top" wrapText="1"/>
    </xf>
    <xf numFmtId="0" fontId="42" fillId="2" borderId="0" xfId="0" applyFont="1" applyFill="1" applyAlignment="1"/>
    <xf numFmtId="0" fontId="10" fillId="2" borderId="0" xfId="9" applyFill="1" applyAlignment="1"/>
    <xf numFmtId="0" fontId="35" fillId="2" borderId="0" xfId="4" applyFont="1" applyFill="1" applyAlignment="1">
      <alignment vertical="center"/>
    </xf>
    <xf numFmtId="0" fontId="1" fillId="2" borderId="0" xfId="19" applyFill="1"/>
    <xf numFmtId="0" fontId="1" fillId="2" borderId="0" xfId="19" applyFill="1" applyAlignment="1">
      <alignment wrapText="1"/>
    </xf>
    <xf numFmtId="0" fontId="1" fillId="2" borderId="0" xfId="19" applyFill="1" applyAlignment="1"/>
    <xf numFmtId="0" fontId="0" fillId="2" borderId="0" xfId="0" applyFill="1" applyAlignment="1">
      <alignment horizontal="left" vertical="top"/>
    </xf>
    <xf numFmtId="1" fontId="22" fillId="5" borderId="13" xfId="1" applyNumberFormat="1" applyFont="1" applyFill="1" applyBorder="1" applyAlignment="1">
      <alignment horizontal="right" vertical="center" wrapText="1"/>
    </xf>
    <xf numFmtId="1" fontId="9" fillId="2" borderId="13" xfId="1" applyNumberFormat="1" applyFont="1" applyFill="1" applyBorder="1" applyAlignment="1">
      <alignment horizontal="right" vertical="center" wrapText="1"/>
    </xf>
    <xf numFmtId="0" fontId="0" fillId="2" borderId="0" xfId="19" applyFont="1" applyFill="1"/>
    <xf numFmtId="0" fontId="51" fillId="7" borderId="2" xfId="8" applyFont="1" applyFill="1" applyBorder="1" applyAlignment="1">
      <alignment horizontal="left" vertical="center" wrapText="1"/>
    </xf>
    <xf numFmtId="0" fontId="15" fillId="6" borderId="17" xfId="7" applyFont="1" applyFill="1" applyBorder="1" applyAlignment="1">
      <alignment horizontal="center" vertical="center" wrapText="1"/>
    </xf>
    <xf numFmtId="0" fontId="55" fillId="8" borderId="2" xfId="0" applyFont="1" applyFill="1" applyBorder="1" applyAlignment="1">
      <alignment vertical="center" wrapText="1"/>
    </xf>
    <xf numFmtId="9" fontId="9" fillId="2" borderId="3" xfId="2" applyFont="1" applyFill="1" applyBorder="1" applyAlignment="1">
      <alignment vertical="center"/>
    </xf>
    <xf numFmtId="0" fontId="9" fillId="5" borderId="4" xfId="8" applyFont="1" applyFill="1" applyBorder="1" applyAlignment="1">
      <alignment vertical="center"/>
    </xf>
    <xf numFmtId="0" fontId="22" fillId="5" borderId="4" xfId="8" applyFont="1" applyFill="1" applyBorder="1" applyAlignment="1">
      <alignment vertical="center"/>
    </xf>
    <xf numFmtId="9" fontId="22" fillId="5" borderId="3" xfId="2" applyFont="1" applyFill="1" applyBorder="1" applyAlignment="1">
      <alignment vertical="center"/>
    </xf>
    <xf numFmtId="0" fontId="9" fillId="2" borderId="10" xfId="8" applyFont="1" applyFill="1" applyBorder="1" applyAlignment="1">
      <alignment vertical="center"/>
    </xf>
    <xf numFmtId="0" fontId="22" fillId="5" borderId="3" xfId="8" applyFont="1" applyFill="1" applyBorder="1" applyAlignment="1">
      <alignment vertical="center"/>
    </xf>
    <xf numFmtId="0" fontId="51" fillId="2" borderId="2" xfId="9" applyFont="1" applyFill="1" applyBorder="1" applyAlignment="1">
      <alignment horizontal="left" vertical="top"/>
    </xf>
    <xf numFmtId="0" fontId="14" fillId="2" borderId="3" xfId="8" applyFont="1" applyFill="1" applyBorder="1" applyAlignment="1">
      <alignment vertical="center"/>
    </xf>
    <xf numFmtId="164" fontId="9" fillId="2" borderId="2" xfId="1" applyNumberFormat="1" applyFont="1" applyFill="1" applyBorder="1" applyAlignment="1">
      <alignment horizontal="right" vertical="center" wrapText="1"/>
    </xf>
    <xf numFmtId="172" fontId="56" fillId="2" borderId="3" xfId="8" applyNumberFormat="1" applyFont="1" applyFill="1" applyBorder="1" applyAlignment="1">
      <alignment horizontal="right" vertical="center"/>
    </xf>
    <xf numFmtId="168" fontId="0" fillId="2" borderId="0" xfId="0" applyNumberFormat="1" applyFill="1"/>
    <xf numFmtId="1" fontId="22" fillId="5" borderId="13" xfId="11" applyNumberFormat="1" applyFont="1" applyFill="1" applyBorder="1" applyAlignment="1">
      <alignment horizontal="right" vertical="center" wrapText="1"/>
    </xf>
    <xf numFmtId="0" fontId="9" fillId="2" borderId="3" xfId="11" applyFont="1" applyFill="1" applyBorder="1" applyAlignment="1">
      <alignment horizontal="left" vertical="center" wrapText="1"/>
    </xf>
    <xf numFmtId="0" fontId="28" fillId="2" borderId="0" xfId="8" applyFont="1" applyFill="1" applyAlignment="1">
      <alignment horizontal="left" vertical="top" wrapText="1"/>
    </xf>
    <xf numFmtId="0" fontId="7" fillId="6" borderId="0" xfId="6" applyFont="1" applyFill="1" applyBorder="1" applyAlignment="1">
      <alignment horizontal="center" vertical="center"/>
    </xf>
    <xf numFmtId="164" fontId="22" fillId="11" borderId="4" xfId="8" applyNumberFormat="1" applyFont="1" applyFill="1" applyBorder="1" applyAlignment="1">
      <alignment horizontal="right" vertical="center"/>
    </xf>
    <xf numFmtId="0" fontId="37" fillId="2" borderId="0" xfId="9" applyFont="1" applyFill="1" applyBorder="1" applyAlignment="1">
      <alignment horizontal="left" vertical="center"/>
    </xf>
    <xf numFmtId="0" fontId="37" fillId="2" borderId="0" xfId="9" applyFont="1" applyFill="1" applyBorder="1" applyAlignment="1">
      <alignment horizontal="left" vertical="center" wrapText="1"/>
    </xf>
    <xf numFmtId="0" fontId="37" fillId="2" borderId="10" xfId="9" applyFont="1" applyFill="1" applyBorder="1" applyAlignment="1">
      <alignment horizontal="left" vertical="center"/>
    </xf>
    <xf numFmtId="0" fontId="37" fillId="2" borderId="10" xfId="9" applyFont="1" applyFill="1" applyBorder="1" applyAlignment="1">
      <alignment horizontal="left" vertical="center" wrapText="1"/>
    </xf>
    <xf numFmtId="3" fontId="18" fillId="2" borderId="0" xfId="5" applyNumberFormat="1" applyFont="1" applyFill="1" applyBorder="1" applyAlignment="1">
      <alignment horizontal="left"/>
    </xf>
    <xf numFmtId="0" fontId="51" fillId="7" borderId="2" xfId="8" applyFont="1" applyFill="1" applyBorder="1" applyAlignment="1">
      <alignment horizontal="left" vertical="top"/>
    </xf>
    <xf numFmtId="0" fontId="55" fillId="8" borderId="0" xfId="0" applyFont="1" applyFill="1" applyBorder="1" applyAlignment="1">
      <alignment vertical="center" wrapText="1"/>
    </xf>
    <xf numFmtId="0" fontId="9" fillId="2" borderId="5" xfId="8" applyFont="1" applyFill="1" applyBorder="1" applyAlignment="1">
      <alignment vertical="center" wrapText="1"/>
    </xf>
    <xf numFmtId="9" fontId="9" fillId="2" borderId="0" xfId="12" applyNumberFormat="1" applyFont="1" applyFill="1" applyBorder="1" applyAlignment="1">
      <alignment horizontal="right" vertical="center" wrapText="1"/>
    </xf>
    <xf numFmtId="9" fontId="9" fillId="2" borderId="0" xfId="13" applyNumberFormat="1" applyFont="1" applyFill="1" applyBorder="1" applyAlignment="1">
      <alignment horizontal="right" vertical="center" wrapText="1"/>
    </xf>
    <xf numFmtId="168" fontId="9" fillId="2" borderId="5" xfId="12" applyNumberFormat="1" applyFont="1" applyFill="1" applyBorder="1" applyAlignment="1">
      <alignment horizontal="left" vertical="center" wrapText="1"/>
    </xf>
    <xf numFmtId="9" fontId="9" fillId="2" borderId="5" xfId="12" applyNumberFormat="1" applyFont="1" applyFill="1" applyBorder="1" applyAlignment="1">
      <alignment horizontal="right" vertical="center" wrapText="1"/>
    </xf>
    <xf numFmtId="9" fontId="9" fillId="2" borderId="5" xfId="13" applyNumberFormat="1" applyFont="1" applyFill="1" applyBorder="1" applyAlignment="1">
      <alignment horizontal="right" vertical="center" wrapText="1"/>
    </xf>
    <xf numFmtId="168" fontId="9" fillId="2" borderId="2" xfId="12" applyNumberFormat="1" applyFont="1" applyFill="1" applyBorder="1" applyAlignment="1">
      <alignment horizontal="left" vertical="center" wrapText="1"/>
    </xf>
    <xf numFmtId="9" fontId="9" fillId="2" borderId="2" xfId="12" applyNumberFormat="1" applyFont="1" applyFill="1" applyBorder="1" applyAlignment="1">
      <alignment horizontal="right" vertical="center" wrapText="1"/>
    </xf>
    <xf numFmtId="9" fontId="9" fillId="2" borderId="2" xfId="13" applyNumberFormat="1" applyFont="1" applyFill="1" applyBorder="1" applyAlignment="1">
      <alignment horizontal="right" vertical="center" wrapText="1"/>
    </xf>
    <xf numFmtId="1" fontId="22" fillId="2" borderId="2" xfId="1" applyNumberFormat="1" applyFont="1" applyFill="1" applyBorder="1" applyAlignment="1">
      <alignment horizontal="right" vertical="center" wrapText="1"/>
    </xf>
    <xf numFmtId="172" fontId="22" fillId="5" borderId="2" xfId="1" quotePrefix="1" applyNumberFormat="1" applyFont="1" applyFill="1" applyBorder="1" applyAlignment="1">
      <alignment horizontal="right" vertical="center" wrapText="1"/>
    </xf>
    <xf numFmtId="172" fontId="22" fillId="5" borderId="13" xfId="1" quotePrefix="1" applyNumberFormat="1" applyFont="1" applyFill="1" applyBorder="1" applyAlignment="1">
      <alignment horizontal="right" vertical="center" wrapText="1"/>
    </xf>
    <xf numFmtId="0" fontId="34" fillId="0" borderId="0" xfId="4" applyFont="1" applyFill="1" applyAlignment="1">
      <alignment vertical="center"/>
    </xf>
    <xf numFmtId="0" fontId="51" fillId="7" borderId="0" xfId="8" applyFont="1" applyFill="1" applyBorder="1" applyAlignment="1">
      <alignment horizontal="left" vertical="center"/>
    </xf>
    <xf numFmtId="0" fontId="51" fillId="7" borderId="0" xfId="8" applyFont="1" applyFill="1" applyBorder="1" applyAlignment="1">
      <alignment horizontal="left" vertical="center" wrapText="1"/>
    </xf>
    <xf numFmtId="0" fontId="55" fillId="8" borderId="10" xfId="0" applyFont="1" applyFill="1" applyBorder="1" applyAlignment="1">
      <alignment vertical="center" wrapText="1"/>
    </xf>
    <xf numFmtId="0" fontId="9" fillId="2" borderId="13" xfId="6" applyFont="1" applyFill="1" applyBorder="1" applyAlignment="1">
      <alignment horizontal="left" vertical="center" wrapText="1"/>
    </xf>
    <xf numFmtId="0" fontId="51" fillId="2" borderId="0" xfId="9" applyFont="1" applyFill="1" applyBorder="1" applyAlignment="1">
      <alignment horizontal="left" vertical="top"/>
    </xf>
    <xf numFmtId="171" fontId="22" fillId="5" borderId="3" xfId="2" applyNumberFormat="1" applyFont="1" applyFill="1" applyBorder="1" applyAlignment="1">
      <alignment horizontal="right" vertical="center" wrapText="1"/>
    </xf>
    <xf numFmtId="0" fontId="9" fillId="2" borderId="20" xfId="11" applyFont="1" applyFill="1" applyBorder="1" applyAlignment="1">
      <alignment vertical="center" wrapText="1"/>
    </xf>
    <xf numFmtId="0" fontId="51" fillId="7" borderId="0" xfId="8" applyFont="1" applyFill="1" applyBorder="1" applyAlignment="1">
      <alignment horizontal="left" vertical="top" wrapText="1"/>
    </xf>
    <xf numFmtId="0" fontId="14" fillId="2" borderId="0" xfId="8" applyFont="1" applyFill="1" applyBorder="1" applyAlignment="1">
      <alignment vertical="center"/>
    </xf>
    <xf numFmtId="9" fontId="9" fillId="2" borderId="2" xfId="13" quotePrefix="1" applyNumberFormat="1" applyFont="1" applyFill="1" applyBorder="1" applyAlignment="1">
      <alignment horizontal="right" vertical="center" wrapText="1"/>
    </xf>
    <xf numFmtId="9" fontId="9" fillId="2" borderId="0" xfId="13" quotePrefix="1" applyNumberFormat="1" applyFont="1" applyFill="1" applyBorder="1" applyAlignment="1">
      <alignment horizontal="right" vertical="center" wrapText="1"/>
    </xf>
    <xf numFmtId="171" fontId="22" fillId="5" borderId="2" xfId="13" applyNumberFormat="1" applyFont="1" applyFill="1" applyBorder="1" applyAlignment="1">
      <alignment horizontal="right" vertical="center" wrapText="1"/>
    </xf>
    <xf numFmtId="172" fontId="9" fillId="2" borderId="2" xfId="1" quotePrefix="1" applyNumberFormat="1" applyFont="1" applyFill="1" applyBorder="1" applyAlignment="1">
      <alignment horizontal="right" vertical="center" wrapText="1"/>
    </xf>
    <xf numFmtId="168" fontId="22" fillId="5" borderId="10" xfId="12" applyNumberFormat="1" applyFont="1" applyFill="1" applyBorder="1" applyAlignment="1">
      <alignment vertical="center" wrapText="1"/>
    </xf>
    <xf numFmtId="168" fontId="22" fillId="5" borderId="4" xfId="12" applyNumberFormat="1" applyFont="1" applyFill="1" applyBorder="1" applyAlignment="1">
      <alignment vertical="center" wrapText="1"/>
    </xf>
    <xf numFmtId="168" fontId="22" fillId="5" borderId="3" xfId="12" applyNumberFormat="1" applyFont="1" applyFill="1" applyBorder="1" applyAlignment="1">
      <alignment horizontal="right" vertical="center"/>
    </xf>
    <xf numFmtId="168" fontId="22" fillId="5" borderId="10" xfId="12" applyNumberFormat="1" applyFont="1" applyFill="1" applyBorder="1" applyAlignment="1">
      <alignment horizontal="right" vertical="center" wrapText="1"/>
    </xf>
    <xf numFmtId="3" fontId="22" fillId="5" borderId="2" xfId="0" applyNumberFormat="1" applyFont="1" applyFill="1" applyBorder="1" applyAlignment="1">
      <alignment horizontal="right" vertical="center" wrapText="1"/>
    </xf>
    <xf numFmtId="3" fontId="22" fillId="5" borderId="5" xfId="0" applyNumberFormat="1" applyFont="1" applyFill="1" applyBorder="1" applyAlignment="1">
      <alignment horizontal="right" vertical="center" wrapText="1"/>
    </xf>
    <xf numFmtId="0" fontId="9" fillId="2" borderId="0" xfId="11" applyFont="1" applyFill="1" applyAlignment="1">
      <alignment vertical="center" wrapText="1"/>
    </xf>
    <xf numFmtId="164" fontId="22" fillId="5" borderId="2" xfId="1" applyNumberFormat="1" applyFont="1" applyFill="1" applyBorder="1" applyAlignment="1">
      <alignment horizontal="right" vertical="center" wrapText="1"/>
    </xf>
    <xf numFmtId="175" fontId="9" fillId="2" borderId="4" xfId="8" applyNumberFormat="1" applyFont="1" applyFill="1" applyBorder="1" applyAlignment="1">
      <alignment horizontal="center" vertical="center"/>
    </xf>
    <xf numFmtId="175" fontId="22" fillId="2" borderId="11" xfId="8" applyNumberFormat="1" applyFont="1" applyFill="1" applyBorder="1" applyAlignment="1">
      <alignment horizontal="center" vertical="center"/>
    </xf>
    <xf numFmtId="175" fontId="22" fillId="2" borderId="2" xfId="8" applyNumberFormat="1" applyFont="1" applyFill="1" applyBorder="1" applyAlignment="1">
      <alignment horizontal="center" vertical="center"/>
    </xf>
    <xf numFmtId="175" fontId="22" fillId="2" borderId="4" xfId="8" applyNumberFormat="1" applyFont="1" applyFill="1" applyBorder="1" applyAlignment="1">
      <alignment horizontal="center" vertical="center"/>
    </xf>
    <xf numFmtId="175" fontId="22" fillId="2" borderId="3" xfId="8" applyNumberFormat="1" applyFont="1" applyFill="1" applyBorder="1" applyAlignment="1">
      <alignment horizontal="center" vertical="center"/>
    </xf>
    <xf numFmtId="175" fontId="22" fillId="2" borderId="0" xfId="8" applyNumberFormat="1" applyFont="1" applyFill="1" applyBorder="1" applyAlignment="1">
      <alignment horizontal="center" vertical="center"/>
    </xf>
    <xf numFmtId="171" fontId="22" fillId="2" borderId="3" xfId="2" applyNumberFormat="1" applyFont="1" applyFill="1" applyBorder="1" applyAlignment="1">
      <alignment horizontal="center" vertical="center"/>
    </xf>
    <xf numFmtId="171" fontId="22" fillId="2" borderId="2" xfId="2" applyNumberFormat="1" applyFont="1" applyFill="1" applyBorder="1" applyAlignment="1">
      <alignment horizontal="center" vertical="center"/>
    </xf>
    <xf numFmtId="171" fontId="22" fillId="2" borderId="0" xfId="2" applyNumberFormat="1" applyFont="1" applyFill="1" applyBorder="1" applyAlignment="1">
      <alignment horizontal="center" vertical="center"/>
    </xf>
    <xf numFmtId="0" fontId="22" fillId="0" borderId="11" xfId="11" applyFont="1" applyBorder="1" applyAlignment="1">
      <alignment horizontal="right" vertical="center" wrapText="1"/>
    </xf>
    <xf numFmtId="0" fontId="22" fillId="5" borderId="11" xfId="11" applyFont="1" applyFill="1" applyBorder="1" applyAlignment="1">
      <alignment horizontal="right" vertical="center" wrapText="1"/>
    </xf>
    <xf numFmtId="9" fontId="22" fillId="5" borderId="11" xfId="11" applyNumberFormat="1" applyFont="1" applyFill="1" applyBorder="1" applyAlignment="1">
      <alignment horizontal="right" vertical="center" wrapText="1"/>
    </xf>
    <xf numFmtId="168" fontId="9" fillId="2" borderId="0" xfId="12" applyNumberFormat="1" applyFont="1" applyFill="1" applyAlignment="1">
      <alignment horizontal="left" vertical="center" wrapText="1"/>
    </xf>
    <xf numFmtId="171" fontId="22" fillId="2" borderId="0" xfId="13" applyNumberFormat="1" applyFont="1" applyFill="1" applyAlignment="1">
      <alignment horizontal="right" vertical="center" wrapText="1"/>
    </xf>
    <xf numFmtId="0" fontId="15" fillId="6" borderId="0" xfId="6" applyFont="1" applyFill="1" applyBorder="1" applyAlignment="1">
      <alignment horizontal="center" vertical="center"/>
    </xf>
    <xf numFmtId="0" fontId="59" fillId="9" borderId="0" xfId="0" applyFont="1" applyFill="1" applyAlignment="1">
      <alignment horizontal="left" vertical="center" wrapText="1"/>
    </xf>
    <xf numFmtId="0" fontId="59" fillId="9" borderId="0" xfId="0" applyFont="1" applyFill="1" applyAlignment="1">
      <alignment horizontal="center" vertical="center"/>
    </xf>
    <xf numFmtId="0" fontId="60" fillId="2" borderId="0" xfId="4" applyFont="1" applyFill="1" applyAlignment="1">
      <alignment vertical="center" wrapText="1"/>
    </xf>
    <xf numFmtId="0" fontId="61" fillId="2" borderId="0" xfId="14" applyFont="1" applyFill="1"/>
    <xf numFmtId="0" fontId="22" fillId="2" borderId="0" xfId="11" applyFont="1" applyFill="1" applyAlignment="1">
      <alignment horizontal="left" vertical="center" wrapText="1"/>
    </xf>
    <xf numFmtId="172" fontId="22" fillId="2" borderId="0" xfId="1" applyNumberFormat="1" applyFont="1" applyFill="1" applyAlignment="1">
      <alignment horizontal="right" vertical="center" wrapText="1"/>
    </xf>
    <xf numFmtId="173" fontId="9" fillId="2" borderId="2" xfId="1" quotePrefix="1" applyNumberFormat="1" applyFont="1" applyFill="1" applyBorder="1" applyAlignment="1">
      <alignment horizontal="right" vertical="center" wrapText="1"/>
    </xf>
    <xf numFmtId="0" fontId="9" fillId="2" borderId="11" xfId="11" applyFont="1" applyFill="1" applyBorder="1" applyAlignment="1">
      <alignment horizontal="left" vertical="center" wrapText="1"/>
    </xf>
    <xf numFmtId="173" fontId="9" fillId="2" borderId="11" xfId="1" quotePrefix="1" applyNumberFormat="1" applyFont="1" applyFill="1" applyBorder="1" applyAlignment="1">
      <alignment horizontal="right" vertical="center" wrapText="1"/>
    </xf>
    <xf numFmtId="171" fontId="9" fillId="2" borderId="11" xfId="2" applyNumberFormat="1" applyFont="1" applyFill="1" applyBorder="1" applyAlignment="1">
      <alignment horizontal="right" vertical="center" wrapText="1"/>
    </xf>
    <xf numFmtId="173" fontId="22" fillId="5" borderId="11" xfId="1" quotePrefix="1" applyNumberFormat="1" applyFont="1" applyFill="1" applyBorder="1" applyAlignment="1">
      <alignment horizontal="right" vertical="center" wrapText="1"/>
    </xf>
    <xf numFmtId="172" fontId="9" fillId="2" borderId="0" xfId="1" applyNumberFormat="1" applyFont="1" applyFill="1" applyAlignment="1">
      <alignment horizontal="right" vertical="center"/>
    </xf>
    <xf numFmtId="177" fontId="0" fillId="2" borderId="0" xfId="2" applyNumberFormat="1" applyFont="1" applyFill="1"/>
    <xf numFmtId="1" fontId="0" fillId="2" borderId="0" xfId="0" applyNumberFormat="1" applyFill="1"/>
    <xf numFmtId="172" fontId="22" fillId="5" borderId="2" xfId="1" quotePrefix="1" applyNumberFormat="1" applyFont="1" applyFill="1" applyBorder="1" applyAlignment="1">
      <alignment horizontal="right" vertical="center"/>
    </xf>
    <xf numFmtId="164" fontId="22" fillId="5" borderId="11" xfId="1" quotePrefix="1" applyFont="1" applyFill="1" applyBorder="1" applyAlignment="1">
      <alignment horizontal="right" vertical="center"/>
    </xf>
    <xf numFmtId="0" fontId="3" fillId="2" borderId="9" xfId="5" applyFont="1" applyFill="1" applyBorder="1"/>
    <xf numFmtId="176" fontId="45" fillId="2" borderId="2" xfId="0" applyNumberFormat="1" applyFont="1" applyFill="1" applyBorder="1" applyAlignment="1">
      <alignment horizontal="left" vertical="center"/>
    </xf>
    <xf numFmtId="37" fontId="45" fillId="2" borderId="4" xfId="0" applyNumberFormat="1" applyFont="1" applyFill="1" applyBorder="1" applyAlignment="1">
      <alignment horizontal="left" vertical="center"/>
    </xf>
    <xf numFmtId="37" fontId="45" fillId="2" borderId="0" xfId="0" applyNumberFormat="1" applyFont="1" applyFill="1" applyBorder="1" applyAlignment="1">
      <alignment horizontal="left" vertical="center"/>
    </xf>
    <xf numFmtId="37" fontId="45" fillId="2" borderId="10" xfId="0" applyNumberFormat="1" applyFont="1" applyFill="1" applyBorder="1" applyAlignment="1">
      <alignment horizontal="left" vertical="center"/>
    </xf>
    <xf numFmtId="37" fontId="45" fillId="2" borderId="5" xfId="0" applyNumberFormat="1" applyFont="1" applyFill="1" applyBorder="1" applyAlignment="1">
      <alignment horizontal="left" vertical="center"/>
    </xf>
    <xf numFmtId="0" fontId="9" fillId="2" borderId="10" xfId="6" applyFont="1" applyFill="1" applyBorder="1" applyAlignment="1">
      <alignment horizontal="left" vertical="center" wrapText="1"/>
    </xf>
    <xf numFmtId="0" fontId="9" fillId="2" borderId="0" xfId="6" applyFont="1" applyFill="1" applyBorder="1" applyAlignment="1">
      <alignment horizontal="left" vertical="center" wrapText="1" indent="2"/>
    </xf>
    <xf numFmtId="0" fontId="9" fillId="2" borderId="5" xfId="6" applyFont="1" applyFill="1" applyBorder="1" applyAlignment="1">
      <alignment horizontal="left" vertical="center" wrapText="1" indent="2"/>
    </xf>
    <xf numFmtId="37" fontId="45" fillId="2" borderId="4" xfId="0" quotePrefix="1" applyNumberFormat="1" applyFont="1" applyFill="1" applyBorder="1" applyAlignment="1">
      <alignment horizontal="left" vertical="center"/>
    </xf>
    <xf numFmtId="0" fontId="3" fillId="2" borderId="0" xfId="5" applyFont="1" applyFill="1"/>
    <xf numFmtId="37" fontId="45" fillId="2" borderId="2" xfId="0" applyNumberFormat="1" applyFont="1" applyFill="1" applyBorder="1" applyAlignment="1">
      <alignment horizontal="left" vertical="center"/>
    </xf>
    <xf numFmtId="0" fontId="9" fillId="2" borderId="0" xfId="8" applyFont="1" applyFill="1" applyBorder="1" applyAlignment="1">
      <alignment horizontal="left" vertical="center" wrapText="1"/>
    </xf>
    <xf numFmtId="0" fontId="7" fillId="6" borderId="0" xfId="7" applyFont="1" applyFill="1" applyBorder="1" applyAlignment="1">
      <alignment horizontal="center" vertical="center"/>
    </xf>
    <xf numFmtId="0" fontId="23" fillId="2" borderId="0" xfId="8" applyFont="1" applyFill="1" applyAlignment="1">
      <alignment horizontal="left" vertical="center" wrapText="1"/>
    </xf>
    <xf numFmtId="0" fontId="9" fillId="2" borderId="0" xfId="11" applyFont="1" applyFill="1" applyAlignment="1">
      <alignment horizontal="left" vertical="center" wrapText="1"/>
    </xf>
    <xf numFmtId="0" fontId="36" fillId="2" borderId="0" xfId="5" applyFont="1" applyFill="1" applyAlignment="1">
      <alignment horizontal="center" vertical="center"/>
    </xf>
    <xf numFmtId="0" fontId="9" fillId="2" borderId="2" xfId="6" applyFont="1" applyFill="1" applyBorder="1" applyAlignment="1">
      <alignment horizontal="left" vertical="center" wrapText="1"/>
    </xf>
    <xf numFmtId="0" fontId="9" fillId="2" borderId="4" xfId="6" applyFont="1" applyFill="1" applyBorder="1" applyAlignment="1">
      <alignment horizontal="left" vertical="center" wrapText="1"/>
    </xf>
    <xf numFmtId="0" fontId="9" fillId="2" borderId="0" xfId="8" applyFont="1" applyFill="1" applyAlignment="1">
      <alignment horizontal="left" vertical="center" wrapText="1"/>
    </xf>
    <xf numFmtId="0" fontId="41" fillId="5" borderId="15" xfId="0" applyFont="1" applyFill="1" applyBorder="1" applyAlignment="1">
      <alignment horizontal="left" vertical="top" wrapText="1"/>
    </xf>
    <xf numFmtId="0" fontId="51" fillId="2" borderId="2" xfId="9" applyFont="1" applyFill="1" applyBorder="1" applyAlignment="1">
      <alignment horizontal="left" vertical="center"/>
    </xf>
    <xf numFmtId="0" fontId="51" fillId="2" borderId="10" xfId="9" applyFont="1" applyFill="1" applyBorder="1" applyAlignment="1">
      <alignment horizontal="left" vertical="center"/>
    </xf>
    <xf numFmtId="0" fontId="30" fillId="10" borderId="0" xfId="6" applyFont="1" applyFill="1" applyBorder="1" applyAlignment="1">
      <alignment horizontal="center" vertical="center" wrapText="1"/>
    </xf>
    <xf numFmtId="0" fontId="51" fillId="2" borderId="0" xfId="9" applyFont="1" applyFill="1" applyBorder="1" applyAlignment="1">
      <alignment horizontal="left" vertical="center" wrapText="1"/>
    </xf>
    <xf numFmtId="0" fontId="51" fillId="2" borderId="2" xfId="9" applyFont="1" applyFill="1" applyBorder="1" applyAlignment="1">
      <alignment horizontal="left" vertical="center" wrapText="1"/>
    </xf>
    <xf numFmtId="0" fontId="51" fillId="7" borderId="10" xfId="8" applyFont="1" applyFill="1" applyBorder="1" applyAlignment="1">
      <alignment horizontal="left" vertical="top" wrapText="1"/>
    </xf>
    <xf numFmtId="0" fontId="51" fillId="7" borderId="2" xfId="8" applyFont="1" applyFill="1" applyBorder="1" applyAlignment="1">
      <alignment horizontal="left" vertical="top" wrapText="1"/>
    </xf>
    <xf numFmtId="0" fontId="51" fillId="7" borderId="0" xfId="8" applyFont="1" applyFill="1" applyAlignment="1">
      <alignment horizontal="left" vertical="top" wrapText="1"/>
    </xf>
    <xf numFmtId="0" fontId="41" fillId="5" borderId="15" xfId="0" applyFont="1" applyFill="1" applyBorder="1" applyAlignment="1">
      <alignment horizontal="left" vertical="top" wrapText="1"/>
    </xf>
    <xf numFmtId="0" fontId="62" fillId="5" borderId="15" xfId="0" applyFont="1" applyFill="1" applyBorder="1" applyAlignment="1">
      <alignment horizontal="left" vertical="top" wrapText="1"/>
    </xf>
    <xf numFmtId="0" fontId="41" fillId="5" borderId="15" xfId="0" applyFont="1" applyFill="1" applyBorder="1" applyAlignment="1">
      <alignment horizontal="left" vertical="top" wrapText="1"/>
    </xf>
    <xf numFmtId="0" fontId="45" fillId="2" borderId="2" xfId="0" applyFont="1" applyFill="1" applyBorder="1" applyAlignment="1">
      <alignment vertical="top" wrapText="1"/>
    </xf>
    <xf numFmtId="0" fontId="45" fillId="2" borderId="4" xfId="0" applyFont="1" applyFill="1" applyBorder="1" applyAlignment="1">
      <alignment vertical="top" wrapText="1"/>
    </xf>
    <xf numFmtId="0" fontId="45" fillId="2" borderId="10" xfId="0" applyFont="1" applyFill="1" applyBorder="1" applyAlignment="1">
      <alignment vertical="top" wrapText="1"/>
    </xf>
    <xf numFmtId="0" fontId="45" fillId="2" borderId="3" xfId="0" applyFont="1" applyFill="1" applyBorder="1" applyAlignment="1">
      <alignment vertical="top" wrapText="1"/>
    </xf>
    <xf numFmtId="172" fontId="56" fillId="5" borderId="2" xfId="1" applyNumberFormat="1" applyFont="1" applyFill="1" applyBorder="1" applyAlignment="1">
      <alignment horizontal="right" vertical="top" wrapText="1"/>
    </xf>
    <xf numFmtId="172" fontId="56" fillId="5" borderId="4" xfId="1" applyNumberFormat="1" applyFont="1" applyFill="1" applyBorder="1" applyAlignment="1">
      <alignment horizontal="right" vertical="top" wrapText="1"/>
    </xf>
    <xf numFmtId="1" fontId="56" fillId="5" borderId="4" xfId="0" applyNumberFormat="1" applyFont="1" applyFill="1" applyBorder="1" applyAlignment="1">
      <alignment horizontal="right" vertical="top" wrapText="1"/>
    </xf>
    <xf numFmtId="172" fontId="56" fillId="5" borderId="10" xfId="1" applyNumberFormat="1" applyFont="1" applyFill="1" applyBorder="1" applyAlignment="1">
      <alignment horizontal="right" vertical="top" wrapText="1"/>
    </xf>
    <xf numFmtId="172" fontId="56" fillId="5" borderId="3" xfId="1" applyNumberFormat="1" applyFont="1" applyFill="1" applyBorder="1" applyAlignment="1">
      <alignment horizontal="right" vertical="top" wrapText="1"/>
    </xf>
    <xf numFmtId="0" fontId="9" fillId="2" borderId="0" xfId="11" applyFont="1" applyFill="1" applyBorder="1" applyAlignment="1">
      <alignment horizontal="right" vertical="center" wrapText="1"/>
    </xf>
    <xf numFmtId="0" fontId="9" fillId="2" borderId="10" xfId="6" applyFont="1" applyFill="1" applyBorder="1" applyAlignment="1">
      <alignment vertical="center"/>
    </xf>
    <xf numFmtId="0" fontId="0" fillId="2" borderId="10" xfId="0" applyFont="1" applyFill="1" applyBorder="1"/>
    <xf numFmtId="0" fontId="9" fillId="2" borderId="5" xfId="11" applyFont="1" applyFill="1" applyBorder="1" applyAlignment="1">
      <alignment horizontal="right" vertical="center" wrapText="1"/>
    </xf>
    <xf numFmtId="0" fontId="9" fillId="2" borderId="0" xfId="11" applyFont="1" applyFill="1" applyAlignment="1">
      <alignment horizontal="left" vertical="center" wrapText="1"/>
    </xf>
    <xf numFmtId="0" fontId="46" fillId="5" borderId="15" xfId="0" applyFont="1" applyFill="1" applyBorder="1" applyAlignment="1">
      <alignment horizontal="left" vertical="top" wrapText="1"/>
    </xf>
    <xf numFmtId="0" fontId="51" fillId="2" borderId="0" xfId="9" applyFont="1" applyFill="1" applyBorder="1" applyAlignment="1">
      <alignment horizontal="left" vertical="center"/>
    </xf>
    <xf numFmtId="0" fontId="51" fillId="2" borderId="2" xfId="9" applyFont="1" applyFill="1" applyBorder="1" applyAlignment="1">
      <alignment horizontal="left" vertical="center"/>
    </xf>
    <xf numFmtId="0" fontId="51" fillId="2" borderId="0" xfId="9" applyFont="1" applyFill="1" applyBorder="1" applyAlignment="1">
      <alignment horizontal="left" vertical="center" wrapText="1"/>
    </xf>
    <xf numFmtId="0" fontId="51" fillId="2" borderId="2" xfId="9" applyFont="1" applyFill="1" applyBorder="1" applyAlignment="1">
      <alignment horizontal="left" vertical="center" wrapText="1"/>
    </xf>
    <xf numFmtId="168" fontId="22" fillId="5" borderId="4" xfId="12" quotePrefix="1" applyNumberFormat="1" applyFont="1" applyFill="1" applyBorder="1" applyAlignment="1">
      <alignment horizontal="right" vertical="center" wrapText="1"/>
    </xf>
    <xf numFmtId="168" fontId="22" fillId="5" borderId="0" xfId="12" quotePrefix="1" applyNumberFormat="1" applyFont="1" applyFill="1" applyBorder="1" applyAlignment="1">
      <alignment horizontal="right" vertical="center" wrapText="1"/>
    </xf>
    <xf numFmtId="0" fontId="55" fillId="8" borderId="0" xfId="0" applyFont="1" applyFill="1" applyAlignment="1">
      <alignment vertical="center" wrapText="1"/>
    </xf>
    <xf numFmtId="164" fontId="0" fillId="2" borderId="0" xfId="0" applyNumberFormat="1" applyFill="1"/>
    <xf numFmtId="0" fontId="0" fillId="2" borderId="0" xfId="0" applyFill="1" applyAlignment="1">
      <alignment horizontal="left" vertical="center" wrapText="1"/>
    </xf>
    <xf numFmtId="0" fontId="0" fillId="2" borderId="0" xfId="0" applyFill="1" applyAlignment="1">
      <alignment horizontal="center" vertical="center"/>
    </xf>
    <xf numFmtId="168" fontId="23" fillId="2" borderId="2" xfId="1" applyNumberFormat="1" applyFont="1" applyFill="1" applyBorder="1" applyAlignment="1">
      <alignment horizontal="right" vertical="center"/>
    </xf>
    <xf numFmtId="168" fontId="23" fillId="2" borderId="4" xfId="1" applyNumberFormat="1" applyFont="1" applyFill="1" applyBorder="1" applyAlignment="1">
      <alignment horizontal="right" vertical="center"/>
    </xf>
    <xf numFmtId="168" fontId="23" fillId="2" borderId="11" xfId="1" applyNumberFormat="1" applyFont="1" applyFill="1" applyBorder="1" applyAlignment="1">
      <alignment horizontal="right" vertical="center"/>
    </xf>
    <xf numFmtId="168" fontId="9" fillId="2" borderId="2" xfId="1" quotePrefix="1" applyNumberFormat="1" applyFont="1" applyFill="1" applyBorder="1" applyAlignment="1">
      <alignment horizontal="right" vertical="center" wrapText="1"/>
    </xf>
    <xf numFmtId="168" fontId="9" fillId="2" borderId="3" xfId="1" quotePrefix="1" applyNumberFormat="1" applyFont="1" applyFill="1" applyBorder="1" applyAlignment="1">
      <alignment horizontal="right" vertical="center" wrapText="1"/>
    </xf>
    <xf numFmtId="168" fontId="9" fillId="2" borderId="5" xfId="8" quotePrefix="1" applyNumberFormat="1" applyFont="1" applyFill="1" applyBorder="1" applyAlignment="1">
      <alignment horizontal="right" vertical="center" wrapText="1"/>
    </xf>
    <xf numFmtId="168" fontId="22" fillId="5" borderId="3" xfId="1" quotePrefix="1" applyNumberFormat="1" applyFont="1" applyFill="1" applyBorder="1" applyAlignment="1">
      <alignment horizontal="right" vertical="center" wrapText="1"/>
    </xf>
    <xf numFmtId="0" fontId="18" fillId="0" borderId="2" xfId="8" applyFont="1" applyBorder="1" applyAlignment="1">
      <alignment horizontal="left" vertical="center"/>
    </xf>
    <xf numFmtId="0" fontId="57" fillId="0" borderId="2" xfId="9" quotePrefix="1" applyFont="1" applyFill="1" applyBorder="1" applyAlignment="1">
      <alignment horizontal="left" vertical="center"/>
    </xf>
    <xf numFmtId="0" fontId="57" fillId="0" borderId="2" xfId="9" applyFont="1" applyFill="1" applyBorder="1" applyAlignment="1">
      <alignment horizontal="left" vertical="center"/>
    </xf>
    <xf numFmtId="0" fontId="57" fillId="0" borderId="2" xfId="9" applyFont="1" applyFill="1" applyBorder="1"/>
    <xf numFmtId="0" fontId="57" fillId="0" borderId="2" xfId="9" applyFont="1" applyFill="1" applyBorder="1" applyAlignment="1">
      <alignment wrapText="1"/>
    </xf>
    <xf numFmtId="0" fontId="57" fillId="0" borderId="2" xfId="9" applyFont="1" applyFill="1" applyBorder="1" applyAlignment="1">
      <alignment vertical="center"/>
    </xf>
    <xf numFmtId="0" fontId="51" fillId="7" borderId="2" xfId="8" applyFont="1" applyFill="1" applyBorder="1" applyAlignment="1">
      <alignment vertical="center" wrapText="1"/>
    </xf>
    <xf numFmtId="0" fontId="57" fillId="0" borderId="0" xfId="9" applyFont="1" applyFill="1" applyBorder="1" applyAlignment="1">
      <alignment horizontal="left" vertical="center"/>
    </xf>
    <xf numFmtId="0" fontId="18" fillId="0" borderId="0" xfId="3" applyFont="1" applyFill="1" applyAlignment="1">
      <alignment horizontal="left" vertical="center" wrapText="1"/>
    </xf>
    <xf numFmtId="0" fontId="64" fillId="2" borderId="0" xfId="5" applyFont="1" applyFill="1" applyAlignment="1">
      <alignment horizontal="left"/>
    </xf>
    <xf numFmtId="0" fontId="64" fillId="2" borderId="2" xfId="9" applyFont="1" applyFill="1" applyBorder="1" applyAlignment="1">
      <alignment horizontal="left" vertical="center"/>
    </xf>
    <xf numFmtId="0" fontId="64" fillId="2" borderId="2" xfId="9" applyFont="1" applyFill="1" applyBorder="1" applyAlignment="1">
      <alignment horizontal="left" vertical="center" wrapText="1"/>
    </xf>
    <xf numFmtId="3" fontId="64" fillId="2" borderId="0" xfId="5" applyNumberFormat="1" applyFont="1" applyFill="1" applyAlignment="1">
      <alignment horizontal="left"/>
    </xf>
    <xf numFmtId="0" fontId="39" fillId="2" borderId="0" xfId="19" applyFont="1" applyFill="1"/>
    <xf numFmtId="0" fontId="14" fillId="2" borderId="4" xfId="8" applyFont="1" applyFill="1" applyBorder="1" applyAlignment="1">
      <alignment vertical="center"/>
    </xf>
    <xf numFmtId="0" fontId="51" fillId="2" borderId="0" xfId="9" applyFont="1" applyFill="1" applyBorder="1" applyAlignment="1">
      <alignment horizontal="left" vertical="center" wrapText="1"/>
    </xf>
    <xf numFmtId="0" fontId="51" fillId="2" borderId="2" xfId="9" applyFont="1" applyFill="1" applyBorder="1" applyAlignment="1">
      <alignment horizontal="left" vertical="center" wrapText="1"/>
    </xf>
    <xf numFmtId="37" fontId="45" fillId="2" borderId="3" xfId="0" applyNumberFormat="1" applyFont="1" applyFill="1" applyBorder="1" applyAlignment="1">
      <alignment horizontal="left" vertical="center" wrapText="1"/>
    </xf>
    <xf numFmtId="0" fontId="45" fillId="2" borderId="2" xfId="0" applyFont="1" applyFill="1" applyBorder="1" applyAlignment="1">
      <alignment horizontal="left" vertical="center" wrapText="1"/>
    </xf>
    <xf numFmtId="0" fontId="45" fillId="2" borderId="4" xfId="0" applyFont="1" applyFill="1" applyBorder="1" applyAlignment="1">
      <alignment horizontal="left" vertical="center" wrapText="1"/>
    </xf>
    <xf numFmtId="37" fontId="45" fillId="2" borderId="2" xfId="0" applyNumberFormat="1" applyFont="1" applyFill="1" applyBorder="1" applyAlignment="1">
      <alignment horizontal="left" vertical="center"/>
    </xf>
    <xf numFmtId="0" fontId="45" fillId="2" borderId="2" xfId="0" applyFont="1" applyFill="1" applyBorder="1" applyAlignment="1">
      <alignment horizontal="left" vertical="center"/>
    </xf>
    <xf numFmtId="0" fontId="58" fillId="2" borderId="4" xfId="9" applyFont="1" applyFill="1" applyBorder="1" applyAlignment="1">
      <alignment horizontal="center" vertical="center"/>
    </xf>
    <xf numFmtId="0" fontId="45" fillId="2" borderId="2" xfId="0" applyFont="1" applyFill="1" applyBorder="1" applyAlignment="1">
      <alignment horizontal="left" vertical="top"/>
    </xf>
    <xf numFmtId="0" fontId="9" fillId="2" borderId="0" xfId="8" applyFont="1" applyFill="1" applyBorder="1" applyAlignment="1">
      <alignment horizontal="left" vertical="center" wrapText="1"/>
    </xf>
    <xf numFmtId="0" fontId="7" fillId="6" borderId="0" xfId="7" applyFont="1" applyFill="1" applyBorder="1" applyAlignment="1">
      <alignment horizontal="center" vertical="center"/>
    </xf>
    <xf numFmtId="0" fontId="45" fillId="2" borderId="2" xfId="0" applyFont="1" applyFill="1" applyBorder="1" applyAlignment="1">
      <alignment horizontal="left" vertical="top" wrapText="1"/>
    </xf>
    <xf numFmtId="0" fontId="23" fillId="2" borderId="0" xfId="8" applyFont="1" applyFill="1" applyAlignment="1">
      <alignment horizontal="left" vertical="top" wrapText="1"/>
    </xf>
    <xf numFmtId="0" fontId="23" fillId="2" borderId="0" xfId="8" applyFont="1" applyFill="1" applyAlignment="1">
      <alignment horizontal="left" vertical="center" wrapText="1"/>
    </xf>
    <xf numFmtId="0" fontId="9" fillId="2" borderId="20" xfId="8" applyFont="1" applyFill="1" applyBorder="1" applyAlignment="1">
      <alignment horizontal="left" vertical="center" wrapText="1"/>
    </xf>
    <xf numFmtId="0" fontId="9" fillId="2" borderId="0" xfId="11" applyFont="1" applyFill="1" applyAlignment="1">
      <alignment horizontal="left" vertical="center" wrapText="1"/>
    </xf>
    <xf numFmtId="0" fontId="36" fillId="2" borderId="0" xfId="5" applyFont="1" applyFill="1" applyAlignment="1">
      <alignment horizontal="center" vertical="center"/>
    </xf>
    <xf numFmtId="168" fontId="15" fillId="6" borderId="0" xfId="12" applyNumberFormat="1" applyFont="1" applyFill="1" applyBorder="1" applyAlignment="1">
      <alignment horizontal="left" vertical="center" wrapText="1"/>
    </xf>
    <xf numFmtId="0" fontId="23" fillId="2" borderId="0" xfId="11" applyFont="1" applyFill="1" applyAlignment="1">
      <alignment vertical="center" wrapText="1"/>
    </xf>
    <xf numFmtId="0" fontId="36" fillId="2" borderId="0" xfId="4" applyFont="1" applyFill="1" applyAlignment="1">
      <alignment horizontal="center" vertical="center"/>
    </xf>
    <xf numFmtId="0" fontId="23" fillId="2" borderId="0" xfId="11" applyFont="1" applyFill="1" applyAlignment="1">
      <alignment horizontal="left" vertical="center" wrapText="1"/>
    </xf>
    <xf numFmtId="0" fontId="9" fillId="0" borderId="6" xfId="8" applyFont="1" applyFill="1" applyBorder="1" applyAlignment="1">
      <alignment horizontal="left" vertical="center" wrapText="1"/>
    </xf>
    <xf numFmtId="0" fontId="9" fillId="0" borderId="0" xfId="8" applyFont="1" applyFill="1" applyBorder="1" applyAlignment="1">
      <alignment horizontal="left" vertical="center" wrapText="1"/>
    </xf>
    <xf numFmtId="0" fontId="9" fillId="2" borderId="2" xfId="6" applyFont="1" applyFill="1" applyBorder="1" applyAlignment="1">
      <alignment horizontal="left" vertical="center" wrapText="1"/>
    </xf>
    <xf numFmtId="0" fontId="9" fillId="2" borderId="11" xfId="6" applyFont="1" applyFill="1" applyBorder="1" applyAlignment="1">
      <alignment horizontal="left" vertical="center" wrapText="1"/>
    </xf>
    <xf numFmtId="0" fontId="9" fillId="2" borderId="4" xfId="6" applyFont="1" applyFill="1" applyBorder="1" applyAlignment="1">
      <alignment horizontal="left" vertical="center" wrapText="1"/>
    </xf>
    <xf numFmtId="0" fontId="9" fillId="5" borderId="4" xfId="1" applyNumberFormat="1" applyFont="1" applyFill="1" applyBorder="1" applyAlignment="1">
      <alignment horizontal="left" vertical="center" wrapText="1"/>
    </xf>
    <xf numFmtId="0" fontId="9" fillId="2" borderId="0" xfId="8" applyFont="1" applyFill="1" applyBorder="1" applyAlignment="1">
      <alignment horizontal="left" vertical="top" wrapText="1"/>
    </xf>
    <xf numFmtId="0" fontId="9" fillId="2" borderId="0" xfId="5" applyFont="1" applyFill="1" applyAlignment="1">
      <alignment horizontal="left" vertical="top" wrapText="1"/>
    </xf>
    <xf numFmtId="0" fontId="45" fillId="2" borderId="0" xfId="5" applyFont="1" applyFill="1" applyAlignment="1">
      <alignment horizontal="left" vertical="top" wrapText="1"/>
    </xf>
    <xf numFmtId="0" fontId="9" fillId="2" borderId="0" xfId="6" applyFont="1" applyFill="1" applyBorder="1" applyAlignment="1">
      <alignment horizontal="left" vertical="top" wrapText="1"/>
    </xf>
    <xf numFmtId="0" fontId="9" fillId="2" borderId="6" xfId="8" applyFont="1" applyFill="1" applyBorder="1" applyAlignment="1">
      <alignment horizontal="left" vertical="center" wrapText="1"/>
    </xf>
    <xf numFmtId="0" fontId="9" fillId="2" borderId="0" xfId="8" applyFont="1" applyFill="1" applyAlignment="1">
      <alignment horizontal="left" vertical="center" wrapText="1"/>
    </xf>
    <xf numFmtId="0" fontId="34" fillId="2" borderId="0" xfId="4" applyFont="1" applyFill="1" applyAlignment="1">
      <alignment horizontal="center" vertical="center"/>
    </xf>
    <xf numFmtId="0" fontId="41" fillId="5" borderId="15" xfId="0" applyFont="1" applyFill="1" applyBorder="1" applyAlignment="1">
      <alignment horizontal="left" vertical="top" wrapText="1"/>
    </xf>
    <xf numFmtId="0" fontId="46" fillId="5" borderId="14" xfId="0" applyFont="1" applyFill="1" applyBorder="1" applyAlignment="1">
      <alignment horizontal="left" vertical="top" wrapText="1"/>
    </xf>
    <xf numFmtId="0" fontId="7" fillId="6" borderId="0" xfId="0" applyFont="1" applyFill="1" applyAlignment="1">
      <alignment horizontal="center"/>
    </xf>
    <xf numFmtId="0" fontId="9" fillId="7" borderId="20" xfId="6" applyFont="1" applyFill="1" applyBorder="1" applyAlignment="1">
      <alignment horizontal="left" vertical="center" wrapText="1"/>
    </xf>
    <xf numFmtId="0" fontId="7" fillId="6" borderId="2" xfId="6" applyFont="1" applyFill="1" applyBorder="1" applyAlignment="1">
      <alignment horizontal="center" vertical="center" wrapText="1"/>
    </xf>
    <xf numFmtId="0" fontId="37" fillId="2" borderId="10" xfId="9" applyFont="1" applyFill="1" applyBorder="1" applyAlignment="1">
      <alignment horizontal="left" vertical="top" wrapText="1"/>
    </xf>
    <xf numFmtId="0" fontId="37" fillId="2" borderId="2" xfId="9" applyFont="1" applyFill="1" applyBorder="1" applyAlignment="1">
      <alignment horizontal="left" vertical="top" wrapText="1"/>
    </xf>
    <xf numFmtId="0" fontId="37" fillId="2" borderId="10" xfId="9" applyFont="1" applyFill="1" applyBorder="1" applyAlignment="1">
      <alignment horizontal="left" vertical="top"/>
    </xf>
    <xf numFmtId="0" fontId="37" fillId="2" borderId="2" xfId="9" applyFont="1" applyFill="1" applyBorder="1" applyAlignment="1">
      <alignment horizontal="left" vertical="top"/>
    </xf>
    <xf numFmtId="0" fontId="35" fillId="2" borderId="0" xfId="4" applyFont="1" applyFill="1" applyAlignment="1">
      <alignment horizontal="left" vertical="center"/>
    </xf>
    <xf numFmtId="0" fontId="51" fillId="2" borderId="0" xfId="9" applyFont="1" applyFill="1" applyBorder="1" applyAlignment="1">
      <alignment horizontal="left" vertical="center"/>
    </xf>
    <xf numFmtId="0" fontId="51" fillId="2" borderId="10" xfId="9" applyFont="1" applyFill="1" applyBorder="1" applyAlignment="1">
      <alignment horizontal="left" vertical="center"/>
    </xf>
    <xf numFmtId="0" fontId="30" fillId="10" borderId="0" xfId="6" applyFont="1" applyFill="1" applyBorder="1" applyAlignment="1">
      <alignment horizontal="center" vertical="center" wrapText="1"/>
    </xf>
    <xf numFmtId="0" fontId="32" fillId="7" borderId="0" xfId="6" applyFont="1" applyFill="1" applyBorder="1" applyAlignment="1">
      <alignment horizontal="left" vertical="center" wrapText="1"/>
    </xf>
    <xf numFmtId="0" fontId="32" fillId="7" borderId="10" xfId="6" applyFont="1" applyFill="1" applyBorder="1" applyAlignment="1">
      <alignment horizontal="left" vertical="center" wrapText="1"/>
    </xf>
    <xf numFmtId="0" fontId="51" fillId="2" borderId="0" xfId="9" applyFont="1" applyFill="1" applyBorder="1" applyAlignment="1">
      <alignment horizontal="left" vertical="center" wrapText="1"/>
    </xf>
    <xf numFmtId="0" fontId="51" fillId="2" borderId="2" xfId="9" applyFont="1" applyFill="1" applyBorder="1" applyAlignment="1">
      <alignment horizontal="left" vertical="center" wrapText="1"/>
    </xf>
    <xf numFmtId="0" fontId="51" fillId="2" borderId="2" xfId="9" applyFont="1" applyFill="1" applyBorder="1" applyAlignment="1">
      <alignment horizontal="left" vertical="center"/>
    </xf>
    <xf numFmtId="0" fontId="55" fillId="8" borderId="10" xfId="0" applyFont="1" applyFill="1" applyBorder="1" applyAlignment="1">
      <alignment horizontal="left" vertical="center" wrapText="1"/>
    </xf>
    <xf numFmtId="0" fontId="55" fillId="8" borderId="0" xfId="0" applyFont="1" applyFill="1" applyBorder="1" applyAlignment="1">
      <alignment horizontal="left" vertical="center" wrapText="1"/>
    </xf>
    <xf numFmtId="0" fontId="51" fillId="2" borderId="10" xfId="9" applyFont="1" applyFill="1" applyBorder="1" applyAlignment="1">
      <alignment horizontal="left" vertical="center" wrapText="1"/>
    </xf>
    <xf numFmtId="0" fontId="51" fillId="7" borderId="10" xfId="8" applyFont="1" applyFill="1" applyBorder="1" applyAlignment="1">
      <alignment horizontal="left" vertical="top" wrapText="1"/>
    </xf>
    <xf numFmtId="0" fontId="51" fillId="7" borderId="2" xfId="8" applyFont="1" applyFill="1" applyBorder="1" applyAlignment="1">
      <alignment horizontal="left" vertical="top" wrapText="1"/>
    </xf>
    <xf numFmtId="0" fontId="51" fillId="7" borderId="0" xfId="8" applyFont="1" applyFill="1" applyAlignment="1">
      <alignment horizontal="left" vertical="top" wrapText="1"/>
    </xf>
    <xf numFmtId="0" fontId="51" fillId="7" borderId="2" xfId="0" applyFont="1" applyFill="1" applyBorder="1" applyAlignment="1">
      <alignment horizontal="left" vertical="top" wrapText="1"/>
    </xf>
  </cellXfs>
  <cellStyles count="21">
    <cellStyle name="60% - Accent6 lines" xfId="20" xr:uid="{1AC1E46C-8BD6-46B0-B47B-CA47E50A8C83}"/>
    <cellStyle name="Comma" xfId="1" builtinId="3"/>
    <cellStyle name="Comma 2" xfId="12" xr:uid="{42682B93-F743-4333-BFBA-62C90FFAA3DF}"/>
    <cellStyle name="Comma 84" xfId="18" xr:uid="{CEA56805-F4BD-4C08-A8D8-E00407149BE0}"/>
    <cellStyle name="Footnote" xfId="14" xr:uid="{F93DC725-51EE-4209-A388-F34A484E57C7}"/>
    <cellStyle name="Hyperlink" xfId="9" builtinId="8"/>
    <cellStyle name="NAB FTB1 - Financial Table Body" xfId="8" xr:uid="{252E231B-885D-4E0F-A9CC-348A8F402378}"/>
    <cellStyle name="NAB FTBB1 - Financial Table Body,AB" xfId="11" xr:uid="{32344AF6-4830-4EDF-80C6-F4F13632EF15}"/>
    <cellStyle name="NAB FTBB1a - Financial Table Body,AB,U" xfId="6" xr:uid="{5C9D5640-CE25-4BEF-9D18-A500C508F47C}"/>
    <cellStyle name="NAB FTH2a - Financial Header 2" xfId="7" xr:uid="{5F6C2081-3A21-4309-A299-9DCD8ED4117B}"/>
    <cellStyle name="NAB FTNB1g - Numbers B,S,1dp" xfId="10" xr:uid="{880369CC-9EFF-4CA5-BBAC-1E550272B76E}"/>
    <cellStyle name="NAB H2 - Header 2" xfId="4" xr:uid="{FD722256-F665-482B-A3B3-92F0CB8649FA}"/>
    <cellStyle name="Normal" xfId="0" builtinId="0"/>
    <cellStyle name="Normal 2" xfId="19" xr:uid="{921BB51E-7A6C-4DBA-9E5A-5BEDDB9D5BB3}"/>
    <cellStyle name="Normal 2 3 3 2" xfId="5" xr:uid="{CABF2DCD-6010-415B-98DB-5A03A0317337}"/>
    <cellStyle name="Normal 3" xfId="3" xr:uid="{2FAC7423-A868-42CB-8926-24760FC8EC36}"/>
    <cellStyle name="Percent" xfId="2" builtinId="5"/>
    <cellStyle name="Percent 45" xfId="17" xr:uid="{2F55C855-5B9E-4CCD-B3D7-AC128C7870B9}"/>
    <cellStyle name="Percent 47" xfId="13" xr:uid="{D89269AE-AC83-4483-A633-6249ED9D4AA7}"/>
    <cellStyle name="Percent 52" xfId="15" xr:uid="{79D4EB30-0375-41D0-A0EA-E047431D6E84}"/>
    <cellStyle name="Percent 55" xfId="16" xr:uid="{5E60D5D9-47AE-4A50-B145-1EFD8635C550}"/>
  </cellStyles>
  <dxfs count="0"/>
  <tableStyles count="0" defaultTableStyle="TableStyleMedium2" defaultPivotStyle="PivotStyleLight16"/>
  <colors>
    <mruColors>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200" b="1">
                <a:solidFill>
                  <a:schemeClr val="accent2">
                    <a:lumMod val="50000"/>
                  </a:schemeClr>
                </a:solidFill>
                <a:latin typeface="+mj-lt"/>
              </a:rPr>
              <a:t>Primary</a:t>
            </a:r>
            <a:r>
              <a:rPr lang="en-AU" sz="1200" b="1" baseline="0">
                <a:solidFill>
                  <a:schemeClr val="accent2">
                    <a:lumMod val="50000"/>
                  </a:schemeClr>
                </a:solidFill>
                <a:latin typeface="+mj-lt"/>
              </a:rPr>
              <a:t> sources of energy consumption in 2020</a:t>
            </a:r>
            <a:endParaRPr lang="en-AU" sz="1200" b="1">
              <a:solidFill>
                <a:schemeClr val="accent2">
                  <a:lumMod val="50000"/>
                </a:schemeClr>
              </a:solidFill>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2">
                  <a:shade val="50000"/>
                </a:schemeClr>
              </a:solidFill>
              <a:ln w="19050">
                <a:solidFill>
                  <a:schemeClr val="lt1"/>
                </a:solidFill>
              </a:ln>
              <a:effectLst/>
            </c:spPr>
            <c:extLst>
              <c:ext xmlns:c16="http://schemas.microsoft.com/office/drawing/2014/chart" uri="{C3380CC4-5D6E-409C-BE32-E72D297353CC}">
                <c16:uniqueId val="{00000001-16AE-4901-A352-725260EFB6E3}"/>
              </c:ext>
            </c:extLst>
          </c:dPt>
          <c:dPt>
            <c:idx val="1"/>
            <c:bubble3D val="0"/>
            <c:spPr>
              <a:solidFill>
                <a:schemeClr val="accent2">
                  <a:shade val="70000"/>
                </a:schemeClr>
              </a:solidFill>
              <a:ln w="19050">
                <a:solidFill>
                  <a:schemeClr val="lt1"/>
                </a:solidFill>
              </a:ln>
              <a:effectLst/>
            </c:spPr>
            <c:extLst>
              <c:ext xmlns:c16="http://schemas.microsoft.com/office/drawing/2014/chart" uri="{C3380CC4-5D6E-409C-BE32-E72D297353CC}">
                <c16:uniqueId val="{00000003-16AE-4901-A352-725260EFB6E3}"/>
              </c:ext>
            </c:extLst>
          </c:dPt>
          <c:dPt>
            <c:idx val="2"/>
            <c:bubble3D val="0"/>
            <c:spPr>
              <a:solidFill>
                <a:schemeClr val="accent2">
                  <a:shade val="90000"/>
                </a:schemeClr>
              </a:solidFill>
              <a:ln w="19050">
                <a:solidFill>
                  <a:schemeClr val="lt1"/>
                </a:solidFill>
              </a:ln>
              <a:effectLst/>
            </c:spPr>
            <c:extLst>
              <c:ext xmlns:c16="http://schemas.microsoft.com/office/drawing/2014/chart" uri="{C3380CC4-5D6E-409C-BE32-E72D297353CC}">
                <c16:uniqueId val="{00000005-16AE-4901-A352-725260EFB6E3}"/>
              </c:ext>
            </c:extLst>
          </c:dPt>
          <c:dPt>
            <c:idx val="3"/>
            <c:bubble3D val="0"/>
            <c:spPr>
              <a:solidFill>
                <a:schemeClr val="accent2">
                  <a:tint val="90000"/>
                </a:schemeClr>
              </a:solidFill>
              <a:ln w="19050">
                <a:solidFill>
                  <a:schemeClr val="lt1"/>
                </a:solidFill>
              </a:ln>
              <a:effectLst/>
            </c:spPr>
            <c:extLst>
              <c:ext xmlns:c16="http://schemas.microsoft.com/office/drawing/2014/chart" uri="{C3380CC4-5D6E-409C-BE32-E72D297353CC}">
                <c16:uniqueId val="{00000007-16AE-4901-A352-725260EFB6E3}"/>
              </c:ext>
            </c:extLst>
          </c:dPt>
          <c:dPt>
            <c:idx val="4"/>
            <c:bubble3D val="0"/>
            <c:spPr>
              <a:solidFill>
                <a:schemeClr val="accent2">
                  <a:tint val="70000"/>
                </a:schemeClr>
              </a:solidFill>
              <a:ln w="19050">
                <a:solidFill>
                  <a:schemeClr val="lt1"/>
                </a:solidFill>
              </a:ln>
              <a:effectLst/>
            </c:spPr>
            <c:extLst>
              <c:ext xmlns:c16="http://schemas.microsoft.com/office/drawing/2014/chart" uri="{C3380CC4-5D6E-409C-BE32-E72D297353CC}">
                <c16:uniqueId val="{00000009-16AE-4901-A352-725260EFB6E3}"/>
              </c:ext>
            </c:extLst>
          </c:dPt>
          <c:dPt>
            <c:idx val="5"/>
            <c:bubble3D val="0"/>
            <c:spPr>
              <a:solidFill>
                <a:schemeClr val="accent2">
                  <a:tint val="50000"/>
                </a:schemeClr>
              </a:solidFill>
              <a:ln w="19050">
                <a:solidFill>
                  <a:schemeClr val="lt1"/>
                </a:solidFill>
              </a:ln>
              <a:effectLst/>
            </c:spPr>
            <c:extLst>
              <c:ext xmlns:c16="http://schemas.microsoft.com/office/drawing/2014/chart" uri="{C3380CC4-5D6E-409C-BE32-E72D297353CC}">
                <c16:uniqueId val="{0000000B-16AE-4901-A352-725260EFB6E3}"/>
              </c:ext>
            </c:extLst>
          </c:dPt>
          <c:cat>
            <c:strRef>
              <c:f>(Energy!$B$19:$B$20,Energy!$B$22:$B$25)</c:f>
              <c:strCache>
                <c:ptCount val="6"/>
                <c:pt idx="0">
                  <c:v>Hydro (1)</c:v>
                </c:pt>
                <c:pt idx="1">
                  <c:v>Biomass (1)</c:v>
                </c:pt>
                <c:pt idx="2">
                  <c:v>Natural gas</c:v>
                </c:pt>
                <c:pt idx="3">
                  <c:v>Diesel</c:v>
                </c:pt>
                <c:pt idx="4">
                  <c:v>Oil (1)</c:v>
                </c:pt>
                <c:pt idx="5">
                  <c:v>LPG</c:v>
                </c:pt>
              </c:strCache>
            </c:strRef>
          </c:cat>
          <c:val>
            <c:numRef>
              <c:f>(Energy!$C$19:$C$20,Energy!$C$22:$C$25)</c:f>
              <c:numCache>
                <c:formatCode>0.0%</c:formatCode>
                <c:ptCount val="6"/>
                <c:pt idx="0">
                  <c:v>9.4214115128061743E-2</c:v>
                </c:pt>
                <c:pt idx="1">
                  <c:v>2.6710650826711978E-5</c:v>
                </c:pt>
                <c:pt idx="2">
                  <c:v>9.8912277235396348E-2</c:v>
                </c:pt>
                <c:pt idx="3">
                  <c:v>0.80647850493275985</c:v>
                </c:pt>
                <c:pt idx="4">
                  <c:v>9.7033389850673178E-5</c:v>
                </c:pt>
                <c:pt idx="5">
                  <c:v>2.7135866310453924E-4</c:v>
                </c:pt>
              </c:numCache>
            </c:numRef>
          </c:val>
          <c:extLst>
            <c:ext xmlns:c16="http://schemas.microsoft.com/office/drawing/2014/chart" uri="{C3380CC4-5D6E-409C-BE32-E72D297353CC}">
              <c16:uniqueId val="{00000000-D51A-40FF-81C2-E1687013B46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200" b="1">
                <a:solidFill>
                  <a:schemeClr val="accent2">
                    <a:lumMod val="50000"/>
                  </a:schemeClr>
                </a:solidFill>
                <a:latin typeface="+mj-lt"/>
              </a:rPr>
              <a:t>Sources of purchased electricity</a:t>
            </a:r>
            <a:r>
              <a:rPr lang="en-AU" sz="1200" b="1" baseline="0">
                <a:solidFill>
                  <a:schemeClr val="accent2">
                    <a:lumMod val="50000"/>
                  </a:schemeClr>
                </a:solidFill>
                <a:latin typeface="+mj-lt"/>
              </a:rPr>
              <a:t> in 2020</a:t>
            </a:r>
            <a:endParaRPr lang="en-AU" sz="1200" b="1">
              <a:solidFill>
                <a:schemeClr val="accent2">
                  <a:lumMod val="50000"/>
                </a:schemeClr>
              </a:solidFill>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2">
                  <a:shade val="58000"/>
                </a:schemeClr>
              </a:solidFill>
              <a:ln w="19050">
                <a:solidFill>
                  <a:schemeClr val="lt1"/>
                </a:solidFill>
              </a:ln>
              <a:effectLst/>
            </c:spPr>
            <c:extLst>
              <c:ext xmlns:c16="http://schemas.microsoft.com/office/drawing/2014/chart" uri="{C3380CC4-5D6E-409C-BE32-E72D297353CC}">
                <c16:uniqueId val="{00000001-5833-4384-B592-85164B991272}"/>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5833-4384-B592-85164B991272}"/>
              </c:ext>
            </c:extLst>
          </c:dPt>
          <c:dPt>
            <c:idx val="2"/>
            <c:bubble3D val="0"/>
            <c:spPr>
              <a:solidFill>
                <a:schemeClr val="accent2">
                  <a:tint val="86000"/>
                </a:schemeClr>
              </a:solidFill>
              <a:ln w="19050">
                <a:solidFill>
                  <a:schemeClr val="lt1"/>
                </a:solidFill>
              </a:ln>
              <a:effectLst/>
            </c:spPr>
            <c:extLst>
              <c:ext xmlns:c16="http://schemas.microsoft.com/office/drawing/2014/chart" uri="{C3380CC4-5D6E-409C-BE32-E72D297353CC}">
                <c16:uniqueId val="{00000005-5833-4384-B592-85164B991272}"/>
              </c:ext>
            </c:extLst>
          </c:dPt>
          <c:dPt>
            <c:idx val="3"/>
            <c:bubble3D val="0"/>
            <c:spPr>
              <a:solidFill>
                <a:schemeClr val="accent2">
                  <a:tint val="58000"/>
                </a:schemeClr>
              </a:solidFill>
              <a:ln w="19050">
                <a:solidFill>
                  <a:schemeClr val="lt1"/>
                </a:solidFill>
              </a:ln>
              <a:effectLst/>
            </c:spPr>
            <c:extLst>
              <c:ext xmlns:c16="http://schemas.microsoft.com/office/drawing/2014/chart" uri="{C3380CC4-5D6E-409C-BE32-E72D297353CC}">
                <c16:uniqueId val="{00000007-5833-4384-B592-85164B991272}"/>
              </c:ext>
            </c:extLst>
          </c:dPt>
          <c:cat>
            <c:strRef>
              <c:f>(Energy!$B$31:$B$32,Energy!$B$34:$B$35)</c:f>
              <c:strCache>
                <c:ptCount val="4"/>
                <c:pt idx="0">
                  <c:v>Hydro</c:v>
                </c:pt>
                <c:pt idx="1">
                  <c:v>Biomass</c:v>
                </c:pt>
                <c:pt idx="2">
                  <c:v>Natural gas</c:v>
                </c:pt>
                <c:pt idx="3">
                  <c:v>Oil</c:v>
                </c:pt>
              </c:strCache>
            </c:strRef>
          </c:cat>
          <c:val>
            <c:numRef>
              <c:f>(Energy!$C$31:$C$32,Energy!$C$34:$C$35)</c:f>
              <c:numCache>
                <c:formatCode>0.0%</c:formatCode>
                <c:ptCount val="4"/>
                <c:pt idx="0">
                  <c:v>0.48752418436091516</c:v>
                </c:pt>
                <c:pt idx="1">
                  <c:v>1.3821801797258852E-4</c:v>
                </c:pt>
                <c:pt idx="2">
                  <c:v>0.5118354847033354</c:v>
                </c:pt>
                <c:pt idx="3">
                  <c:v>5.0211291777694557E-4</c:v>
                </c:pt>
              </c:numCache>
            </c:numRef>
          </c:val>
          <c:extLst>
            <c:ext xmlns:c16="http://schemas.microsoft.com/office/drawing/2014/chart" uri="{C3380CC4-5D6E-409C-BE32-E72D297353CC}">
              <c16:uniqueId val="{0000000C-5833-4384-B592-85164B99127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1846580</xdr:colOff>
      <xdr:row>1</xdr:row>
      <xdr:rowOff>43180</xdr:rowOff>
    </xdr:from>
    <xdr:to>
      <xdr:col>0</xdr:col>
      <xdr:colOff>8399780</xdr:colOff>
      <xdr:row>1</xdr:row>
      <xdr:rowOff>1875855</xdr:rowOff>
    </xdr:to>
    <xdr:pic>
      <xdr:nvPicPr>
        <xdr:cNvPr id="4" name="Picture 1">
          <a:extLst>
            <a:ext uri="{FF2B5EF4-FFF2-40B4-BE49-F238E27FC236}">
              <a16:creationId xmlns:a16="http://schemas.microsoft.com/office/drawing/2014/main" id="{B113D9FC-A6AC-4430-92CE-72D84E641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6580" y="226060"/>
          <a:ext cx="6553200" cy="1832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3" name="Picture 2">
          <a:extLst>
            <a:ext uri="{FF2B5EF4-FFF2-40B4-BE49-F238E27FC236}">
              <a16:creationId xmlns:a16="http://schemas.microsoft.com/office/drawing/2014/main" id="{8C2EA7FD-82F9-46D6-B2FC-0875D2AB7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2" name="Picture 1">
          <a:extLst>
            <a:ext uri="{FF2B5EF4-FFF2-40B4-BE49-F238E27FC236}">
              <a16:creationId xmlns:a16="http://schemas.microsoft.com/office/drawing/2014/main" id="{A9C36963-984C-462B-B1DB-2752F55015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twoCellAnchor>
    <xdr:from>
      <xdr:col>0</xdr:col>
      <xdr:colOff>215900</xdr:colOff>
      <xdr:row>45</xdr:row>
      <xdr:rowOff>30480</xdr:rowOff>
    </xdr:from>
    <xdr:to>
      <xdr:col>7</xdr:col>
      <xdr:colOff>83820</xdr:colOff>
      <xdr:row>62</xdr:row>
      <xdr:rowOff>60960</xdr:rowOff>
    </xdr:to>
    <xdr:grpSp>
      <xdr:nvGrpSpPr>
        <xdr:cNvPr id="23" name="Group 22">
          <a:extLst>
            <a:ext uri="{FF2B5EF4-FFF2-40B4-BE49-F238E27FC236}">
              <a16:creationId xmlns:a16="http://schemas.microsoft.com/office/drawing/2014/main" id="{2F7348AE-6595-49E0-9628-57D3EEEFEF84}"/>
            </a:ext>
          </a:extLst>
        </xdr:cNvPr>
        <xdr:cNvGrpSpPr/>
      </xdr:nvGrpSpPr>
      <xdr:grpSpPr>
        <a:xfrm>
          <a:off x="219075" y="8085455"/>
          <a:ext cx="5878195" cy="3113405"/>
          <a:chOff x="6403340" y="2065020"/>
          <a:chExt cx="5232400" cy="3139440"/>
        </a:xfrm>
      </xdr:grpSpPr>
      <xdr:graphicFrame macro="">
        <xdr:nvGraphicFramePr>
          <xdr:cNvPr id="6" name="Chart 5">
            <a:extLst>
              <a:ext uri="{FF2B5EF4-FFF2-40B4-BE49-F238E27FC236}">
                <a16:creationId xmlns:a16="http://schemas.microsoft.com/office/drawing/2014/main" id="{6C7CBDC5-D45B-47B3-B19A-3F1A506B7B1E}"/>
              </a:ext>
            </a:extLst>
          </xdr:cNvPr>
          <xdr:cNvGraphicFramePr/>
        </xdr:nvGraphicFramePr>
        <xdr:xfrm>
          <a:off x="6403340" y="2065020"/>
          <a:ext cx="5232400" cy="3139440"/>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7" name="Group 6">
            <a:extLst>
              <a:ext uri="{FF2B5EF4-FFF2-40B4-BE49-F238E27FC236}">
                <a16:creationId xmlns:a16="http://schemas.microsoft.com/office/drawing/2014/main" id="{879AE20D-7F4D-4115-8053-B85933C29557}"/>
              </a:ext>
            </a:extLst>
          </xdr:cNvPr>
          <xdr:cNvGrpSpPr/>
        </xdr:nvGrpSpPr>
        <xdr:grpSpPr>
          <a:xfrm>
            <a:off x="9006840" y="4693920"/>
            <a:ext cx="2411733" cy="416560"/>
            <a:chOff x="0" y="0"/>
            <a:chExt cx="1211363" cy="416560"/>
          </a:xfrm>
        </xdr:grpSpPr>
        <xdr:cxnSp macro="">
          <xdr:nvCxnSpPr>
            <xdr:cNvPr id="8" name="Straight Connector 7">
              <a:extLst>
                <a:ext uri="{FF2B5EF4-FFF2-40B4-BE49-F238E27FC236}">
                  <a16:creationId xmlns:a16="http://schemas.microsoft.com/office/drawing/2014/main" id="{3CF52FEC-41F5-4858-AEFA-3112352896D7}"/>
                </a:ext>
              </a:extLst>
            </xdr:cNvPr>
            <xdr:cNvCxnSpPr>
              <a:cxnSpLocks/>
            </xdr:cNvCxnSpPr>
          </xdr:nvCxnSpPr>
          <xdr:spPr>
            <a:xfrm>
              <a:off x="0" y="206756"/>
              <a:ext cx="1211363" cy="0"/>
            </a:xfrm>
            <a:prstGeom prst="line">
              <a:avLst/>
            </a:prstGeom>
            <a:ln w="15875">
              <a:solidFill>
                <a:schemeClr val="accent2">
                  <a:lumMod val="50000"/>
                </a:schemeClr>
              </a:solidFill>
              <a:headEnd type="oval"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9" name="TextBox 67">
              <a:extLst>
                <a:ext uri="{FF2B5EF4-FFF2-40B4-BE49-F238E27FC236}">
                  <a16:creationId xmlns:a16="http://schemas.microsoft.com/office/drawing/2014/main" id="{A8B6D4D1-FD5A-45F7-8BCC-A6DBDD98ACA1}"/>
                </a:ext>
              </a:extLst>
            </xdr:cNvPr>
            <xdr:cNvSpPr txBox="1"/>
          </xdr:nvSpPr>
          <xdr:spPr>
            <a:xfrm flipH="1">
              <a:off x="658236" y="0"/>
              <a:ext cx="533634" cy="416560"/>
            </a:xfrm>
            <a:prstGeom prst="rect">
              <a:avLst/>
            </a:prstGeom>
            <a:noFill/>
          </xdr:spPr>
          <xdr:txBody>
            <a:bodyPr wrap="square" lIns="0" tIns="0" rIns="0" bIns="0"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50000"/>
                    </a:schemeClr>
                  </a:solidFill>
                  <a:effectLst/>
                  <a:uLnTx/>
                  <a:uFillTx/>
                  <a:latin typeface="+mj-lt"/>
                  <a:ea typeface="+mn-ea"/>
                  <a:cs typeface="+mn-cs"/>
                </a:rPr>
                <a:t>DIESEL</a:t>
              </a:r>
            </a:p>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75000"/>
                    </a:schemeClr>
                  </a:solidFill>
                  <a:effectLst/>
                  <a:uLnTx/>
                  <a:uFillTx/>
                  <a:latin typeface="+mj-lt"/>
                  <a:ea typeface="+mn-ea"/>
                  <a:cs typeface="+mn-cs"/>
                </a:rPr>
                <a:t>80.6%</a:t>
              </a:r>
            </a:p>
          </xdr:txBody>
        </xdr:sp>
      </xdr:grpSp>
      <xdr:grpSp>
        <xdr:nvGrpSpPr>
          <xdr:cNvPr id="13" name="Group 12">
            <a:extLst>
              <a:ext uri="{FF2B5EF4-FFF2-40B4-BE49-F238E27FC236}">
                <a16:creationId xmlns:a16="http://schemas.microsoft.com/office/drawing/2014/main" id="{C6702BB6-8169-4A8F-A53E-FB2DC54A06DE}"/>
              </a:ext>
            </a:extLst>
          </xdr:cNvPr>
          <xdr:cNvGrpSpPr/>
        </xdr:nvGrpSpPr>
        <xdr:grpSpPr>
          <a:xfrm>
            <a:off x="9334500" y="2468880"/>
            <a:ext cx="2084073" cy="416560"/>
            <a:chOff x="0" y="0"/>
            <a:chExt cx="1211363" cy="416560"/>
          </a:xfrm>
        </xdr:grpSpPr>
        <xdr:cxnSp macro="">
          <xdr:nvCxnSpPr>
            <xdr:cNvPr id="14" name="Straight Connector 13">
              <a:extLst>
                <a:ext uri="{FF2B5EF4-FFF2-40B4-BE49-F238E27FC236}">
                  <a16:creationId xmlns:a16="http://schemas.microsoft.com/office/drawing/2014/main" id="{FC26EFC2-CE82-4CE1-9D09-218E431902B9}"/>
                </a:ext>
              </a:extLst>
            </xdr:cNvPr>
            <xdr:cNvCxnSpPr>
              <a:cxnSpLocks/>
            </xdr:cNvCxnSpPr>
          </xdr:nvCxnSpPr>
          <xdr:spPr>
            <a:xfrm>
              <a:off x="0" y="206756"/>
              <a:ext cx="1211363" cy="0"/>
            </a:xfrm>
            <a:prstGeom prst="line">
              <a:avLst/>
            </a:prstGeom>
            <a:ln w="15875">
              <a:solidFill>
                <a:schemeClr val="accent2">
                  <a:lumMod val="50000"/>
                </a:schemeClr>
              </a:solidFill>
              <a:headEnd type="oval"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5" name="TextBox 67">
              <a:extLst>
                <a:ext uri="{FF2B5EF4-FFF2-40B4-BE49-F238E27FC236}">
                  <a16:creationId xmlns:a16="http://schemas.microsoft.com/office/drawing/2014/main" id="{C4582B66-D435-47BD-B432-480177121188}"/>
                </a:ext>
              </a:extLst>
            </xdr:cNvPr>
            <xdr:cNvSpPr txBox="1"/>
          </xdr:nvSpPr>
          <xdr:spPr>
            <a:xfrm flipH="1">
              <a:off x="658236" y="0"/>
              <a:ext cx="533634" cy="416560"/>
            </a:xfrm>
            <a:prstGeom prst="rect">
              <a:avLst/>
            </a:prstGeom>
            <a:noFill/>
          </xdr:spPr>
          <xdr:txBody>
            <a:bodyPr wrap="square" lIns="0" tIns="0" rIns="0" bIns="0"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50000"/>
                    </a:schemeClr>
                  </a:solidFill>
                  <a:effectLst/>
                  <a:uLnTx/>
                  <a:uFillTx/>
                  <a:latin typeface="+mj-lt"/>
                  <a:ea typeface="+mn-ea"/>
                  <a:cs typeface="+mn-cs"/>
                </a:rPr>
                <a:t>HYDRO</a:t>
              </a:r>
            </a:p>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75000"/>
                    </a:schemeClr>
                  </a:solidFill>
                  <a:effectLst/>
                  <a:uLnTx/>
                  <a:uFillTx/>
                  <a:latin typeface="+mj-lt"/>
                  <a:ea typeface="+mn-ea"/>
                  <a:cs typeface="+mn-cs"/>
                </a:rPr>
                <a:t>9.4%</a:t>
              </a:r>
            </a:p>
          </xdr:txBody>
        </xdr:sp>
      </xdr:grpSp>
      <xdr:grpSp>
        <xdr:nvGrpSpPr>
          <xdr:cNvPr id="17" name="Group 16">
            <a:extLst>
              <a:ext uri="{FF2B5EF4-FFF2-40B4-BE49-F238E27FC236}">
                <a16:creationId xmlns:a16="http://schemas.microsoft.com/office/drawing/2014/main" id="{7959CD41-0CB7-4DCE-8F8D-59C583FE48ED}"/>
              </a:ext>
            </a:extLst>
          </xdr:cNvPr>
          <xdr:cNvGrpSpPr/>
        </xdr:nvGrpSpPr>
        <xdr:grpSpPr>
          <a:xfrm>
            <a:off x="9860280" y="2842260"/>
            <a:ext cx="1558293" cy="416560"/>
            <a:chOff x="0" y="0"/>
            <a:chExt cx="1211363" cy="416560"/>
          </a:xfrm>
        </xdr:grpSpPr>
        <xdr:cxnSp macro="">
          <xdr:nvCxnSpPr>
            <xdr:cNvPr id="18" name="Straight Connector 17">
              <a:extLst>
                <a:ext uri="{FF2B5EF4-FFF2-40B4-BE49-F238E27FC236}">
                  <a16:creationId xmlns:a16="http://schemas.microsoft.com/office/drawing/2014/main" id="{9CC94022-91EE-4729-B07C-87A0D305B1D5}"/>
                </a:ext>
              </a:extLst>
            </xdr:cNvPr>
            <xdr:cNvCxnSpPr>
              <a:cxnSpLocks/>
            </xdr:cNvCxnSpPr>
          </xdr:nvCxnSpPr>
          <xdr:spPr>
            <a:xfrm>
              <a:off x="0" y="206756"/>
              <a:ext cx="1211363" cy="0"/>
            </a:xfrm>
            <a:prstGeom prst="line">
              <a:avLst/>
            </a:prstGeom>
            <a:ln w="15875">
              <a:solidFill>
                <a:schemeClr val="accent2">
                  <a:lumMod val="50000"/>
                </a:schemeClr>
              </a:solidFill>
              <a:headEnd type="oval"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9" name="TextBox 67">
              <a:extLst>
                <a:ext uri="{FF2B5EF4-FFF2-40B4-BE49-F238E27FC236}">
                  <a16:creationId xmlns:a16="http://schemas.microsoft.com/office/drawing/2014/main" id="{5E75E23B-1ABE-46B7-A319-502E20971A33}"/>
                </a:ext>
              </a:extLst>
            </xdr:cNvPr>
            <xdr:cNvSpPr txBox="1"/>
          </xdr:nvSpPr>
          <xdr:spPr>
            <a:xfrm flipH="1">
              <a:off x="582444" y="0"/>
              <a:ext cx="609426" cy="416560"/>
            </a:xfrm>
            <a:prstGeom prst="rect">
              <a:avLst/>
            </a:prstGeom>
            <a:noFill/>
          </xdr:spPr>
          <xdr:txBody>
            <a:bodyPr wrap="square" lIns="0" tIns="0" rIns="0" bIns="0"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50000"/>
                    </a:schemeClr>
                  </a:solidFill>
                  <a:effectLst/>
                  <a:uLnTx/>
                  <a:uFillTx/>
                  <a:latin typeface="+mj-lt"/>
                  <a:ea typeface="+mn-ea"/>
                  <a:cs typeface="+mn-cs"/>
                </a:rPr>
                <a:t>NATURAL GAS</a:t>
              </a:r>
            </a:p>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75000"/>
                    </a:schemeClr>
                  </a:solidFill>
                  <a:effectLst/>
                  <a:uLnTx/>
                  <a:uFillTx/>
                  <a:latin typeface="+mj-lt"/>
                  <a:ea typeface="+mn-ea"/>
                  <a:cs typeface="+mn-cs"/>
                </a:rPr>
                <a:t>9.9%</a:t>
              </a:r>
            </a:p>
          </xdr:txBody>
        </xdr:sp>
      </xdr:grpSp>
      <xdr:grpSp>
        <xdr:nvGrpSpPr>
          <xdr:cNvPr id="20" name="Group 19">
            <a:extLst>
              <a:ext uri="{FF2B5EF4-FFF2-40B4-BE49-F238E27FC236}">
                <a16:creationId xmlns:a16="http://schemas.microsoft.com/office/drawing/2014/main" id="{C73037E3-9770-4B26-BE61-DAC1914CFC5D}"/>
              </a:ext>
            </a:extLst>
          </xdr:cNvPr>
          <xdr:cNvGrpSpPr/>
        </xdr:nvGrpSpPr>
        <xdr:grpSpPr>
          <a:xfrm>
            <a:off x="10073640" y="3177540"/>
            <a:ext cx="1352553" cy="416560"/>
            <a:chOff x="0" y="0"/>
            <a:chExt cx="1211363" cy="416560"/>
          </a:xfrm>
        </xdr:grpSpPr>
        <xdr:cxnSp macro="">
          <xdr:nvCxnSpPr>
            <xdr:cNvPr id="21" name="Straight Connector 20">
              <a:extLst>
                <a:ext uri="{FF2B5EF4-FFF2-40B4-BE49-F238E27FC236}">
                  <a16:creationId xmlns:a16="http://schemas.microsoft.com/office/drawing/2014/main" id="{3A2B8587-7A05-40D4-83FF-DE4319864A26}"/>
                </a:ext>
              </a:extLst>
            </xdr:cNvPr>
            <xdr:cNvCxnSpPr>
              <a:cxnSpLocks/>
            </xdr:cNvCxnSpPr>
          </xdr:nvCxnSpPr>
          <xdr:spPr>
            <a:xfrm>
              <a:off x="0" y="206756"/>
              <a:ext cx="1211363" cy="0"/>
            </a:xfrm>
            <a:prstGeom prst="line">
              <a:avLst/>
            </a:prstGeom>
            <a:ln w="15875">
              <a:solidFill>
                <a:schemeClr val="accent2">
                  <a:lumMod val="50000"/>
                </a:schemeClr>
              </a:solidFill>
              <a:headEnd type="oval"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22" name="TextBox 67">
              <a:extLst>
                <a:ext uri="{FF2B5EF4-FFF2-40B4-BE49-F238E27FC236}">
                  <a16:creationId xmlns:a16="http://schemas.microsoft.com/office/drawing/2014/main" id="{8012BAC3-4523-4FFE-B02D-2E711A65E095}"/>
                </a:ext>
              </a:extLst>
            </xdr:cNvPr>
            <xdr:cNvSpPr txBox="1"/>
          </xdr:nvSpPr>
          <xdr:spPr>
            <a:xfrm flipH="1">
              <a:off x="658236" y="0"/>
              <a:ext cx="533634" cy="416560"/>
            </a:xfrm>
            <a:prstGeom prst="rect">
              <a:avLst/>
            </a:prstGeom>
            <a:noFill/>
          </xdr:spPr>
          <xdr:txBody>
            <a:bodyPr wrap="square" lIns="0" tIns="0" rIns="0" bIns="0"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50000"/>
                    </a:schemeClr>
                  </a:solidFill>
                  <a:effectLst/>
                  <a:uLnTx/>
                  <a:uFillTx/>
                  <a:latin typeface="+mj-lt"/>
                  <a:ea typeface="+mn-ea"/>
                  <a:cs typeface="+mn-cs"/>
                </a:rPr>
                <a:t>OTHER</a:t>
              </a:r>
            </a:p>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75000"/>
                    </a:schemeClr>
                  </a:solidFill>
                  <a:effectLst/>
                  <a:uLnTx/>
                  <a:uFillTx/>
                  <a:latin typeface="+mj-lt"/>
                  <a:ea typeface="+mn-ea"/>
                  <a:cs typeface="+mn-cs"/>
                </a:rPr>
                <a:t>&gt;0.1%</a:t>
              </a:r>
            </a:p>
          </xdr:txBody>
        </xdr:sp>
      </xdr:grpSp>
    </xdr:grpSp>
    <xdr:clientData/>
  </xdr:twoCellAnchor>
  <xdr:twoCellAnchor>
    <xdr:from>
      <xdr:col>0</xdr:col>
      <xdr:colOff>190500</xdr:colOff>
      <xdr:row>65</xdr:row>
      <xdr:rowOff>7620</xdr:rowOff>
    </xdr:from>
    <xdr:to>
      <xdr:col>7</xdr:col>
      <xdr:colOff>58420</xdr:colOff>
      <xdr:row>82</xdr:row>
      <xdr:rowOff>38100</xdr:rowOff>
    </xdr:to>
    <xdr:graphicFrame macro="">
      <xdr:nvGraphicFramePr>
        <xdr:cNvPr id="39" name="Chart 38">
          <a:extLst>
            <a:ext uri="{FF2B5EF4-FFF2-40B4-BE49-F238E27FC236}">
              <a16:creationId xmlns:a16="http://schemas.microsoft.com/office/drawing/2014/main" id="{31B5CAED-7F3A-4B31-A9D0-C9A875E4E2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266700</xdr:colOff>
      <xdr:row>70</xdr:row>
      <xdr:rowOff>106680</xdr:rowOff>
    </xdr:from>
    <xdr:to>
      <xdr:col>6</xdr:col>
      <xdr:colOff>450853</xdr:colOff>
      <xdr:row>72</xdr:row>
      <xdr:rowOff>157480</xdr:rowOff>
    </xdr:to>
    <xdr:grpSp>
      <xdr:nvGrpSpPr>
        <xdr:cNvPr id="41" name="Group 40">
          <a:extLst>
            <a:ext uri="{FF2B5EF4-FFF2-40B4-BE49-F238E27FC236}">
              <a16:creationId xmlns:a16="http://schemas.microsoft.com/office/drawing/2014/main" id="{E3CECCC1-F36B-4E75-8214-F304E35F6D5F}"/>
            </a:ext>
          </a:extLst>
        </xdr:cNvPr>
        <xdr:cNvGrpSpPr/>
      </xdr:nvGrpSpPr>
      <xdr:grpSpPr>
        <a:xfrm>
          <a:off x="4476750" y="12686030"/>
          <a:ext cx="1381128" cy="419100"/>
          <a:chOff x="0" y="0"/>
          <a:chExt cx="1211363" cy="416560"/>
        </a:xfrm>
      </xdr:grpSpPr>
      <xdr:cxnSp macro="">
        <xdr:nvCxnSpPr>
          <xdr:cNvPr id="48" name="Straight Connector 47">
            <a:extLst>
              <a:ext uri="{FF2B5EF4-FFF2-40B4-BE49-F238E27FC236}">
                <a16:creationId xmlns:a16="http://schemas.microsoft.com/office/drawing/2014/main" id="{63DCF722-2979-4B0E-8A0A-6B2B9F7BD232}"/>
              </a:ext>
            </a:extLst>
          </xdr:cNvPr>
          <xdr:cNvCxnSpPr>
            <a:cxnSpLocks/>
          </xdr:cNvCxnSpPr>
        </xdr:nvCxnSpPr>
        <xdr:spPr>
          <a:xfrm>
            <a:off x="0" y="206756"/>
            <a:ext cx="1211363" cy="0"/>
          </a:xfrm>
          <a:prstGeom prst="line">
            <a:avLst/>
          </a:prstGeom>
          <a:ln w="15875">
            <a:solidFill>
              <a:schemeClr val="accent2">
                <a:lumMod val="50000"/>
              </a:schemeClr>
            </a:solidFill>
            <a:headEnd type="oval"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49" name="TextBox 67">
            <a:extLst>
              <a:ext uri="{FF2B5EF4-FFF2-40B4-BE49-F238E27FC236}">
                <a16:creationId xmlns:a16="http://schemas.microsoft.com/office/drawing/2014/main" id="{12CA067E-09EE-483E-98F5-001940F46202}"/>
              </a:ext>
            </a:extLst>
          </xdr:cNvPr>
          <xdr:cNvSpPr txBox="1"/>
        </xdr:nvSpPr>
        <xdr:spPr>
          <a:xfrm flipH="1">
            <a:off x="658236" y="0"/>
            <a:ext cx="533634" cy="416560"/>
          </a:xfrm>
          <a:prstGeom prst="rect">
            <a:avLst/>
          </a:prstGeom>
          <a:noFill/>
        </xdr:spPr>
        <xdr:txBody>
          <a:bodyPr wrap="square" lIns="0" tIns="0" rIns="0" bIns="0"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50000"/>
                  </a:schemeClr>
                </a:solidFill>
                <a:effectLst/>
                <a:uLnTx/>
                <a:uFillTx/>
                <a:latin typeface="+mj-lt"/>
                <a:ea typeface="+mn-ea"/>
                <a:cs typeface="+mn-cs"/>
              </a:rPr>
              <a:t>HYDRO</a:t>
            </a:r>
          </a:p>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75000"/>
                  </a:schemeClr>
                </a:solidFill>
                <a:effectLst/>
                <a:uLnTx/>
                <a:uFillTx/>
                <a:latin typeface="+mj-lt"/>
                <a:ea typeface="+mn-ea"/>
                <a:cs typeface="+mn-cs"/>
              </a:rPr>
              <a:t>48.8%</a:t>
            </a:r>
          </a:p>
        </xdr:txBody>
      </xdr:sp>
    </xdr:grpSp>
    <xdr:clientData/>
  </xdr:twoCellAnchor>
  <xdr:twoCellAnchor>
    <xdr:from>
      <xdr:col>1</xdr:col>
      <xdr:colOff>1470660</xdr:colOff>
      <xdr:row>73</xdr:row>
      <xdr:rowOff>152400</xdr:rowOff>
    </xdr:from>
    <xdr:to>
      <xdr:col>6</xdr:col>
      <xdr:colOff>450853</xdr:colOff>
      <xdr:row>76</xdr:row>
      <xdr:rowOff>20320</xdr:rowOff>
    </xdr:to>
    <xdr:grpSp>
      <xdr:nvGrpSpPr>
        <xdr:cNvPr id="42" name="Group 41">
          <a:extLst>
            <a:ext uri="{FF2B5EF4-FFF2-40B4-BE49-F238E27FC236}">
              <a16:creationId xmlns:a16="http://schemas.microsoft.com/office/drawing/2014/main" id="{B052C629-70B2-4EA8-AE31-05696C30539B}"/>
            </a:ext>
          </a:extLst>
        </xdr:cNvPr>
        <xdr:cNvGrpSpPr/>
      </xdr:nvGrpSpPr>
      <xdr:grpSpPr>
        <a:xfrm>
          <a:off x="1711960" y="13277850"/>
          <a:ext cx="4145918" cy="410845"/>
          <a:chOff x="0" y="0"/>
          <a:chExt cx="1211363" cy="416560"/>
        </a:xfrm>
      </xdr:grpSpPr>
      <xdr:cxnSp macro="">
        <xdr:nvCxnSpPr>
          <xdr:cNvPr id="46" name="Straight Connector 45">
            <a:extLst>
              <a:ext uri="{FF2B5EF4-FFF2-40B4-BE49-F238E27FC236}">
                <a16:creationId xmlns:a16="http://schemas.microsoft.com/office/drawing/2014/main" id="{FF134531-9EF1-46C2-AF58-BC38A01D7B25}"/>
              </a:ext>
            </a:extLst>
          </xdr:cNvPr>
          <xdr:cNvCxnSpPr>
            <a:cxnSpLocks/>
          </xdr:cNvCxnSpPr>
        </xdr:nvCxnSpPr>
        <xdr:spPr>
          <a:xfrm>
            <a:off x="0" y="206756"/>
            <a:ext cx="1211363" cy="0"/>
          </a:xfrm>
          <a:prstGeom prst="line">
            <a:avLst/>
          </a:prstGeom>
          <a:ln w="15875">
            <a:solidFill>
              <a:schemeClr val="accent2">
                <a:lumMod val="50000"/>
              </a:schemeClr>
            </a:solidFill>
            <a:headEnd type="oval"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47" name="TextBox 67">
            <a:extLst>
              <a:ext uri="{FF2B5EF4-FFF2-40B4-BE49-F238E27FC236}">
                <a16:creationId xmlns:a16="http://schemas.microsoft.com/office/drawing/2014/main" id="{533ABDC5-8E63-4183-8A10-66AF22E06C8F}"/>
              </a:ext>
            </a:extLst>
          </xdr:cNvPr>
          <xdr:cNvSpPr txBox="1"/>
        </xdr:nvSpPr>
        <xdr:spPr>
          <a:xfrm flipH="1">
            <a:off x="582444" y="0"/>
            <a:ext cx="609426" cy="416560"/>
          </a:xfrm>
          <a:prstGeom prst="rect">
            <a:avLst/>
          </a:prstGeom>
          <a:noFill/>
        </xdr:spPr>
        <xdr:txBody>
          <a:bodyPr wrap="square" lIns="0" tIns="0" rIns="0" bIns="0"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50000"/>
                  </a:schemeClr>
                </a:solidFill>
                <a:effectLst/>
                <a:uLnTx/>
                <a:uFillTx/>
                <a:latin typeface="+mj-lt"/>
                <a:ea typeface="+mn-ea"/>
                <a:cs typeface="+mn-cs"/>
              </a:rPr>
              <a:t>NATURAL GAS</a:t>
            </a:r>
          </a:p>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75000"/>
                  </a:schemeClr>
                </a:solidFill>
                <a:effectLst/>
                <a:uLnTx/>
                <a:uFillTx/>
                <a:latin typeface="+mj-lt"/>
                <a:ea typeface="+mn-ea"/>
                <a:cs typeface="+mn-cs"/>
              </a:rPr>
              <a:t>51.2%</a:t>
            </a:r>
          </a:p>
        </xdr:txBody>
      </xdr:sp>
    </xdr:grpSp>
    <xdr:clientData/>
  </xdr:twoCellAnchor>
  <xdr:twoCellAnchor>
    <xdr:from>
      <xdr:col>2</xdr:col>
      <xdr:colOff>563880</xdr:colOff>
      <xdr:row>79</xdr:row>
      <xdr:rowOff>83820</xdr:rowOff>
    </xdr:from>
    <xdr:to>
      <xdr:col>6</xdr:col>
      <xdr:colOff>427993</xdr:colOff>
      <xdr:row>81</xdr:row>
      <xdr:rowOff>134620</xdr:rowOff>
    </xdr:to>
    <xdr:grpSp>
      <xdr:nvGrpSpPr>
        <xdr:cNvPr id="53" name="Group 52">
          <a:extLst>
            <a:ext uri="{FF2B5EF4-FFF2-40B4-BE49-F238E27FC236}">
              <a16:creationId xmlns:a16="http://schemas.microsoft.com/office/drawing/2014/main" id="{D7A95A39-F03B-4D59-98FA-8FA51753BE6E}"/>
            </a:ext>
          </a:extLst>
        </xdr:cNvPr>
        <xdr:cNvGrpSpPr/>
      </xdr:nvGrpSpPr>
      <xdr:grpSpPr>
        <a:xfrm>
          <a:off x="3570605" y="14298295"/>
          <a:ext cx="2270763" cy="409575"/>
          <a:chOff x="0" y="0"/>
          <a:chExt cx="1211363" cy="416560"/>
        </a:xfrm>
      </xdr:grpSpPr>
      <xdr:cxnSp macro="">
        <xdr:nvCxnSpPr>
          <xdr:cNvPr id="54" name="Straight Connector 53">
            <a:extLst>
              <a:ext uri="{FF2B5EF4-FFF2-40B4-BE49-F238E27FC236}">
                <a16:creationId xmlns:a16="http://schemas.microsoft.com/office/drawing/2014/main" id="{71977A43-F5E9-4018-BEE3-EEBF52741BDB}"/>
              </a:ext>
            </a:extLst>
          </xdr:cNvPr>
          <xdr:cNvCxnSpPr>
            <a:cxnSpLocks/>
          </xdr:cNvCxnSpPr>
        </xdr:nvCxnSpPr>
        <xdr:spPr>
          <a:xfrm>
            <a:off x="0" y="206756"/>
            <a:ext cx="1211363" cy="0"/>
          </a:xfrm>
          <a:prstGeom prst="line">
            <a:avLst/>
          </a:prstGeom>
          <a:ln w="15875">
            <a:solidFill>
              <a:schemeClr val="accent2">
                <a:lumMod val="50000"/>
              </a:schemeClr>
            </a:solidFill>
            <a:headEnd type="oval"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55" name="TextBox 67">
            <a:extLst>
              <a:ext uri="{FF2B5EF4-FFF2-40B4-BE49-F238E27FC236}">
                <a16:creationId xmlns:a16="http://schemas.microsoft.com/office/drawing/2014/main" id="{DFD3649A-5011-490E-B149-C000D5410870}"/>
              </a:ext>
            </a:extLst>
          </xdr:cNvPr>
          <xdr:cNvSpPr txBox="1"/>
        </xdr:nvSpPr>
        <xdr:spPr>
          <a:xfrm flipH="1">
            <a:off x="658236" y="0"/>
            <a:ext cx="533634" cy="416560"/>
          </a:xfrm>
          <a:prstGeom prst="rect">
            <a:avLst/>
          </a:prstGeom>
          <a:noFill/>
        </xdr:spPr>
        <xdr:txBody>
          <a:bodyPr wrap="square" lIns="0" tIns="0" rIns="0" bIns="0"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50000"/>
                  </a:schemeClr>
                </a:solidFill>
                <a:effectLst/>
                <a:uLnTx/>
                <a:uFillTx/>
                <a:latin typeface="+mj-lt"/>
                <a:ea typeface="+mn-ea"/>
                <a:cs typeface="+mn-cs"/>
              </a:rPr>
              <a:t>OTHER</a:t>
            </a:r>
          </a:p>
          <a:p>
            <a:pPr marL="0" marR="0" lvl="0" indent="0" algn="r"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chemeClr val="accent2">
                    <a:lumMod val="75000"/>
                  </a:schemeClr>
                </a:solidFill>
                <a:effectLst/>
                <a:uLnTx/>
                <a:uFillTx/>
                <a:latin typeface="+mj-lt"/>
                <a:ea typeface="+mn-ea"/>
                <a:cs typeface="+mn-cs"/>
              </a:rPr>
              <a:t>&gt;0.1%</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2" name="Picture 1">
          <a:extLst>
            <a:ext uri="{FF2B5EF4-FFF2-40B4-BE49-F238E27FC236}">
              <a16:creationId xmlns:a16="http://schemas.microsoft.com/office/drawing/2014/main" id="{40CBF744-7D07-4EB3-97A9-71D836997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20083</xdr:rowOff>
    </xdr:to>
    <xdr:pic>
      <xdr:nvPicPr>
        <xdr:cNvPr id="3" name="Picture 2">
          <a:extLst>
            <a:ext uri="{FF2B5EF4-FFF2-40B4-BE49-F238E27FC236}">
              <a16:creationId xmlns:a16="http://schemas.microsoft.com/office/drawing/2014/main" id="{25E28CAF-776D-406D-AE9A-8D13B39BE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4" name="Picture 3">
          <a:extLst>
            <a:ext uri="{FF2B5EF4-FFF2-40B4-BE49-F238E27FC236}">
              <a16:creationId xmlns:a16="http://schemas.microsoft.com/office/drawing/2014/main" id="{E4B3A001-E763-4D54-91F4-212B7FC15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 y="182880"/>
          <a:ext cx="1447800" cy="4048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5" name="Picture 4">
          <a:extLst>
            <a:ext uri="{FF2B5EF4-FFF2-40B4-BE49-F238E27FC236}">
              <a16:creationId xmlns:a16="http://schemas.microsoft.com/office/drawing/2014/main" id="{23C0F88B-6F57-4F02-8EA5-7358EB475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29608</xdr:rowOff>
    </xdr:to>
    <xdr:pic>
      <xdr:nvPicPr>
        <xdr:cNvPr id="6" name="Picture 5">
          <a:extLst>
            <a:ext uri="{FF2B5EF4-FFF2-40B4-BE49-F238E27FC236}">
              <a16:creationId xmlns:a16="http://schemas.microsoft.com/office/drawing/2014/main" id="{72DAECD4-663F-478A-8A67-7B442B767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48895</xdr:colOff>
      <xdr:row>3</xdr:row>
      <xdr:rowOff>26433</xdr:rowOff>
    </xdr:to>
    <xdr:pic>
      <xdr:nvPicPr>
        <xdr:cNvPr id="3" name="Picture 2">
          <a:extLst>
            <a:ext uri="{FF2B5EF4-FFF2-40B4-BE49-F238E27FC236}">
              <a16:creationId xmlns:a16="http://schemas.microsoft.com/office/drawing/2014/main" id="{826AB7F6-7F41-45CD-9E59-ED8CC2603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680" y="182880"/>
          <a:ext cx="1447800" cy="39536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3</xdr:row>
      <xdr:rowOff>31604</xdr:rowOff>
    </xdr:to>
    <xdr:pic>
      <xdr:nvPicPr>
        <xdr:cNvPr id="3" name="Picture 2">
          <a:extLst>
            <a:ext uri="{FF2B5EF4-FFF2-40B4-BE49-F238E27FC236}">
              <a16:creationId xmlns:a16="http://schemas.microsoft.com/office/drawing/2014/main" id="{623F6A00-C70E-48FE-B4DC-FBB848A97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6" y="185057"/>
          <a:ext cx="1447800" cy="39536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31604</xdr:rowOff>
    </xdr:to>
    <xdr:pic>
      <xdr:nvPicPr>
        <xdr:cNvPr id="3" name="Picture 2">
          <a:extLst>
            <a:ext uri="{FF2B5EF4-FFF2-40B4-BE49-F238E27FC236}">
              <a16:creationId xmlns:a16="http://schemas.microsoft.com/office/drawing/2014/main" id="{D7AE7CDA-C812-43A9-AE1F-956FCFD83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6" y="185057"/>
          <a:ext cx="1447800" cy="395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xdr:colOff>
      <xdr:row>1</xdr:row>
      <xdr:rowOff>7620</xdr:rowOff>
    </xdr:from>
    <xdr:to>
      <xdr:col>1</xdr:col>
      <xdr:colOff>1485900</xdr:colOff>
      <xdr:row>3</xdr:row>
      <xdr:rowOff>46753</xdr:rowOff>
    </xdr:to>
    <xdr:pic>
      <xdr:nvPicPr>
        <xdr:cNvPr id="2" name="Picture 1">
          <a:extLst>
            <a:ext uri="{FF2B5EF4-FFF2-40B4-BE49-F238E27FC236}">
              <a16:creationId xmlns:a16="http://schemas.microsoft.com/office/drawing/2014/main" id="{09227A9D-8135-4915-9710-EE1439EEB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90500"/>
          <a:ext cx="1463040" cy="4048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3</xdr:row>
      <xdr:rowOff>28429</xdr:rowOff>
    </xdr:to>
    <xdr:pic>
      <xdr:nvPicPr>
        <xdr:cNvPr id="3" name="Picture 2">
          <a:extLst>
            <a:ext uri="{FF2B5EF4-FFF2-40B4-BE49-F238E27FC236}">
              <a16:creationId xmlns:a16="http://schemas.microsoft.com/office/drawing/2014/main" id="{9B14F51B-200E-4E01-A7A6-F81CC87A3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6" y="185057"/>
          <a:ext cx="1447800" cy="39536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407307</xdr:colOff>
      <xdr:row>3</xdr:row>
      <xdr:rowOff>31604</xdr:rowOff>
    </xdr:to>
    <xdr:pic>
      <xdr:nvPicPr>
        <xdr:cNvPr id="3" name="Picture 2">
          <a:extLst>
            <a:ext uri="{FF2B5EF4-FFF2-40B4-BE49-F238E27FC236}">
              <a16:creationId xmlns:a16="http://schemas.microsoft.com/office/drawing/2014/main" id="{1C6AF87D-3F65-466A-89F5-46678267E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6" y="185057"/>
          <a:ext cx="1447800" cy="39536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449490</xdr:colOff>
      <xdr:row>3</xdr:row>
      <xdr:rowOff>28429</xdr:rowOff>
    </xdr:to>
    <xdr:pic>
      <xdr:nvPicPr>
        <xdr:cNvPr id="3" name="Picture 2">
          <a:extLst>
            <a:ext uri="{FF2B5EF4-FFF2-40B4-BE49-F238E27FC236}">
              <a16:creationId xmlns:a16="http://schemas.microsoft.com/office/drawing/2014/main" id="{27F149EB-0AD3-4507-A7A8-8E47BB223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6" y="185057"/>
          <a:ext cx="1447800" cy="39536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28429</xdr:rowOff>
    </xdr:to>
    <xdr:pic>
      <xdr:nvPicPr>
        <xdr:cNvPr id="5" name="Picture 4">
          <a:extLst>
            <a:ext uri="{FF2B5EF4-FFF2-40B4-BE49-F238E27FC236}">
              <a16:creationId xmlns:a16="http://schemas.microsoft.com/office/drawing/2014/main" id="{4572147B-C769-4F6C-A0FA-4A48BAB8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6" y="185057"/>
          <a:ext cx="1447800" cy="3953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7" name="Picture 6">
          <a:extLst>
            <a:ext uri="{FF2B5EF4-FFF2-40B4-BE49-F238E27FC236}">
              <a16:creationId xmlns:a16="http://schemas.microsoft.com/office/drawing/2014/main" id="{1DE5076E-A7F0-423A-A753-8C3FC1D9A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3" name="Picture 2">
          <a:extLst>
            <a:ext uri="{FF2B5EF4-FFF2-40B4-BE49-F238E27FC236}">
              <a16:creationId xmlns:a16="http://schemas.microsoft.com/office/drawing/2014/main" id="{E0158776-8360-48C9-9FB8-1FC9A8D52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3" name="Picture 2">
          <a:extLst>
            <a:ext uri="{FF2B5EF4-FFF2-40B4-BE49-F238E27FC236}">
              <a16:creationId xmlns:a16="http://schemas.microsoft.com/office/drawing/2014/main" id="{4CF4689D-BDB5-41D5-9E65-A636D9E3A9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20083</xdr:rowOff>
    </xdr:to>
    <xdr:pic>
      <xdr:nvPicPr>
        <xdr:cNvPr id="3" name="Picture 2">
          <a:extLst>
            <a:ext uri="{FF2B5EF4-FFF2-40B4-BE49-F238E27FC236}">
              <a16:creationId xmlns:a16="http://schemas.microsoft.com/office/drawing/2014/main" id="{C79FC11D-43B4-4019-BE2A-FABBDA88D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3" name="Picture 2">
          <a:extLst>
            <a:ext uri="{FF2B5EF4-FFF2-40B4-BE49-F238E27FC236}">
              <a16:creationId xmlns:a16="http://schemas.microsoft.com/office/drawing/2014/main" id="{3E953658-51C2-480D-9D9B-B803F98DB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9" name="Picture 8">
          <a:extLst>
            <a:ext uri="{FF2B5EF4-FFF2-40B4-BE49-F238E27FC236}">
              <a16:creationId xmlns:a16="http://schemas.microsoft.com/office/drawing/2014/main" id="{6E6705D2-5608-416E-8806-3C83E86283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82880"/>
          <a:ext cx="1447800" cy="4048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1447800</xdr:colOff>
      <xdr:row>3</xdr:row>
      <xdr:rowOff>39133</xdr:rowOff>
    </xdr:to>
    <xdr:pic>
      <xdr:nvPicPr>
        <xdr:cNvPr id="4" name="Picture 3">
          <a:extLst>
            <a:ext uri="{FF2B5EF4-FFF2-40B4-BE49-F238E27FC236}">
              <a16:creationId xmlns:a16="http://schemas.microsoft.com/office/drawing/2014/main" id="{67B7130D-AD5C-4431-BA68-BFF730EE1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97280"/>
          <a:ext cx="1447800" cy="404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21E80-6BC4-45D3-A46A-B4E6241D2981}">
  <sheetPr codeName="Sheet1"/>
  <dimension ref="A2:F18"/>
  <sheetViews>
    <sheetView tabSelected="1" zoomScale="70" workbookViewId="0">
      <selection activeCell="A7" sqref="A7"/>
    </sheetView>
  </sheetViews>
  <sheetFormatPr defaultColWidth="13.54296875" defaultRowHeight="14.5"/>
  <cols>
    <col min="1" max="1" width="148.453125" style="1" customWidth="1"/>
    <col min="2" max="16384" width="13.54296875" style="1"/>
  </cols>
  <sheetData>
    <row r="2" spans="1:6" ht="168" customHeight="1"/>
    <row r="3" spans="1:6" s="2" customFormat="1" ht="20.25" customHeight="1">
      <c r="A3" s="1" t="s">
        <v>1256</v>
      </c>
      <c r="B3" s="1"/>
      <c r="C3" s="1"/>
      <c r="D3" s="1"/>
      <c r="E3" s="1"/>
      <c r="F3" s="1"/>
    </row>
    <row r="4" spans="1:6" ht="23.25" customHeight="1">
      <c r="A4" s="21" t="s">
        <v>0</v>
      </c>
    </row>
    <row r="5" spans="1:6" ht="39.5">
      <c r="A5" s="91" t="s">
        <v>1</v>
      </c>
    </row>
    <row r="6" spans="1:6">
      <c r="A6" s="22"/>
    </row>
    <row r="7" spans="1:6" ht="26.15" customHeight="1">
      <c r="A7" s="21" t="s">
        <v>2</v>
      </c>
    </row>
    <row r="8" spans="1:6" ht="21" customHeight="1">
      <c r="A8" s="92" t="s">
        <v>3</v>
      </c>
    </row>
    <row r="9" spans="1:6" ht="21" customHeight="1">
      <c r="A9" s="25" t="s">
        <v>4</v>
      </c>
    </row>
    <row r="10" spans="1:6" ht="16.399999999999999" customHeight="1">
      <c r="A10" s="23"/>
    </row>
    <row r="11" spans="1:6" ht="15.5">
      <c r="A11" s="21" t="s">
        <v>5</v>
      </c>
    </row>
    <row r="12" spans="1:6" s="4" customFormat="1" ht="120" customHeight="1">
      <c r="A12" s="485" t="s">
        <v>6</v>
      </c>
    </row>
    <row r="13" spans="1:6" s="4" customFormat="1" ht="18" customHeight="1">
      <c r="A13" s="25"/>
    </row>
    <row r="14" spans="1:6" s="5" customFormat="1" ht="26.25" customHeight="1">
      <c r="A14" s="24" t="s">
        <v>7</v>
      </c>
    </row>
    <row r="15" spans="1:6" s="5" customFormat="1" ht="25.5" customHeight="1">
      <c r="A15" s="485" t="s">
        <v>8</v>
      </c>
    </row>
    <row r="16" spans="1:6">
      <c r="A16" s="3"/>
    </row>
    <row r="17" spans="1:1">
      <c r="A17" s="3"/>
    </row>
    <row r="18" spans="1:1">
      <c r="A18" s="3"/>
    </row>
  </sheetData>
  <sheetProtection algorithmName="SHA-512" hashValue="34PdbtnZKreIfUf8Lj/+2Zqh7BMPnKfZJgb2IdwkrmJ8RYR/DtIS090TYP5+W8sXRpqxc2C1tv65VLnNRBIlDQ==" saltValue="8A2WkMWo5sVgo53CFRfStw==" spinCount="100000" sheet="1" objects="1" scenarios="1"/>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6333B-B314-4675-AC1C-C1D70D34A649}">
  <sheetPr codeName="Sheet9"/>
  <dimension ref="A1:I76"/>
  <sheetViews>
    <sheetView topLeftCell="A55" workbookViewId="0">
      <selection activeCell="B51" sqref="B51"/>
    </sheetView>
  </sheetViews>
  <sheetFormatPr defaultColWidth="8.54296875" defaultRowHeight="14.5"/>
  <cols>
    <col min="1" max="1" width="3.453125" style="19" customWidth="1"/>
    <col min="2" max="2" width="40.81640625" style="19" customWidth="1"/>
    <col min="3" max="3" width="15.54296875" style="19" customWidth="1"/>
    <col min="4" max="5" width="28.81640625" style="19" customWidth="1"/>
    <col min="6" max="6" width="28.90625" style="19" customWidth="1"/>
    <col min="7" max="7" width="28" style="19" bestFit="1" customWidth="1"/>
    <col min="8" max="8" width="27.54296875" style="19" bestFit="1" customWidth="1"/>
    <col min="9" max="9" width="11.54296875" style="19" customWidth="1"/>
    <col min="10" max="16384" width="8.54296875" style="19"/>
  </cols>
  <sheetData>
    <row r="1" spans="1:8">
      <c r="A1" s="18"/>
      <c r="B1" s="18"/>
      <c r="C1" s="43"/>
      <c r="D1" s="43"/>
      <c r="E1" s="43"/>
      <c r="F1" s="43"/>
      <c r="G1" s="18"/>
    </row>
    <row r="2" spans="1:8">
      <c r="A2" s="18"/>
      <c r="B2" s="18"/>
      <c r="C2" s="43"/>
      <c r="D2" s="43"/>
      <c r="E2" s="43"/>
      <c r="F2" s="107" t="s">
        <v>102</v>
      </c>
      <c r="G2" s="18"/>
    </row>
    <row r="3" spans="1:8">
      <c r="A3" s="18"/>
      <c r="B3" s="18"/>
      <c r="C3" s="43"/>
      <c r="D3" s="43"/>
      <c r="E3" s="43"/>
      <c r="F3" s="43"/>
      <c r="G3" s="18"/>
    </row>
    <row r="4" spans="1:8">
      <c r="A4" s="18"/>
      <c r="B4" s="18"/>
      <c r="C4" s="43"/>
      <c r="D4" s="43"/>
      <c r="E4" s="43"/>
      <c r="F4" s="43"/>
      <c r="G4" s="18"/>
    </row>
    <row r="5" spans="1:8">
      <c r="A5" s="18"/>
      <c r="B5" s="18"/>
      <c r="C5" s="43"/>
      <c r="D5" s="43"/>
      <c r="E5" s="43"/>
      <c r="F5" s="43"/>
      <c r="G5" s="18"/>
    </row>
    <row r="6" spans="1:8">
      <c r="A6" s="18"/>
      <c r="B6" s="338"/>
      <c r="C6" s="338"/>
      <c r="D6" s="338"/>
      <c r="E6" s="338"/>
      <c r="F6" s="338"/>
      <c r="G6" s="18"/>
    </row>
    <row r="7" spans="1:8">
      <c r="A7" s="80"/>
      <c r="B7" s="99" t="s">
        <v>59</v>
      </c>
      <c r="C7" s="36"/>
      <c r="D7" s="36"/>
      <c r="E7" s="36"/>
      <c r="F7" s="36"/>
      <c r="G7" s="18"/>
    </row>
    <row r="8" spans="1:8">
      <c r="A8" s="80"/>
      <c r="B8" s="97" t="s">
        <v>1095</v>
      </c>
      <c r="C8" s="100">
        <v>2020</v>
      </c>
      <c r="D8" s="102">
        <v>2019</v>
      </c>
      <c r="E8" s="102">
        <v>2018</v>
      </c>
      <c r="F8" s="101">
        <v>2017</v>
      </c>
      <c r="G8" s="18"/>
    </row>
    <row r="9" spans="1:8">
      <c r="A9" s="80"/>
      <c r="B9" s="30" t="s">
        <v>286</v>
      </c>
      <c r="C9" s="135">
        <v>199834.21821125998</v>
      </c>
      <c r="D9" s="32">
        <v>161698.68549010652</v>
      </c>
      <c r="E9" s="32">
        <v>163444.58861162193</v>
      </c>
      <c r="F9" s="32">
        <v>139697.88092622231</v>
      </c>
      <c r="G9" s="18"/>
    </row>
    <row r="10" spans="1:8">
      <c r="A10" s="80"/>
      <c r="B10" s="186" t="s">
        <v>287</v>
      </c>
      <c r="C10" s="135">
        <v>142930.98441125997</v>
      </c>
      <c r="D10" s="136">
        <v>105289.29189010653</v>
      </c>
      <c r="E10" s="136">
        <v>106554.3076116219</v>
      </c>
      <c r="F10" s="136">
        <v>84049.56092622233</v>
      </c>
      <c r="G10" s="18"/>
    </row>
    <row r="11" spans="1:8" ht="15" thickBot="1">
      <c r="A11" s="80"/>
      <c r="B11" s="183" t="s">
        <v>288</v>
      </c>
      <c r="C11" s="143">
        <v>56903.233800000002</v>
      </c>
      <c r="D11" s="144">
        <v>56409.393599999996</v>
      </c>
      <c r="E11" s="144">
        <v>56890.280999999988</v>
      </c>
      <c r="F11" s="144">
        <v>55648.320000000007</v>
      </c>
      <c r="G11" s="18"/>
    </row>
    <row r="12" spans="1:8">
      <c r="A12" s="80"/>
      <c r="B12" s="14" t="s">
        <v>1125</v>
      </c>
      <c r="C12" s="142"/>
      <c r="D12" s="39"/>
      <c r="E12" s="39"/>
      <c r="F12" s="36"/>
      <c r="G12" s="18"/>
    </row>
    <row r="13" spans="1:8">
      <c r="A13" s="138"/>
      <c r="B13" s="14"/>
      <c r="C13" s="142"/>
      <c r="D13" s="39"/>
      <c r="E13" s="39"/>
      <c r="F13" s="36"/>
      <c r="G13" s="18"/>
      <c r="H13" s="168"/>
    </row>
    <row r="14" spans="1:8">
      <c r="A14" s="18"/>
      <c r="B14" s="14"/>
      <c r="C14" s="14"/>
      <c r="D14" s="39"/>
      <c r="E14" s="39"/>
      <c r="F14" s="39"/>
      <c r="G14" s="81"/>
    </row>
    <row r="15" spans="1:8">
      <c r="A15" s="80"/>
      <c r="B15" s="97" t="s">
        <v>1096</v>
      </c>
      <c r="C15" s="100">
        <v>2020</v>
      </c>
      <c r="D15" s="101">
        <v>2019</v>
      </c>
      <c r="E15" s="101">
        <v>2018</v>
      </c>
      <c r="F15" s="101">
        <v>2017</v>
      </c>
    </row>
    <row r="16" spans="1:8">
      <c r="A16" s="80"/>
      <c r="B16" s="17" t="s">
        <v>286</v>
      </c>
      <c r="C16" s="135">
        <v>199834.21821125998</v>
      </c>
      <c r="D16" s="32">
        <v>161698.68549010652</v>
      </c>
      <c r="E16" s="32">
        <v>163444.58861162193</v>
      </c>
      <c r="F16" s="32">
        <v>139697.88092622231</v>
      </c>
    </row>
    <row r="17" spans="1:6">
      <c r="A17" s="80"/>
      <c r="B17" s="163" t="s">
        <v>289</v>
      </c>
      <c r="C17" s="134">
        <v>199223.30545302</v>
      </c>
      <c r="D17" s="201"/>
      <c r="E17" s="201"/>
      <c r="F17" s="201"/>
    </row>
    <row r="18" spans="1:6">
      <c r="A18" s="80"/>
      <c r="B18" s="186" t="s">
        <v>290</v>
      </c>
      <c r="C18" s="135">
        <v>203.68324470000002</v>
      </c>
      <c r="D18" s="202"/>
      <c r="E18" s="202"/>
      <c r="F18" s="202"/>
    </row>
    <row r="19" spans="1:6" ht="15" thickBot="1">
      <c r="A19" s="80"/>
      <c r="B19" s="183" t="s">
        <v>291</v>
      </c>
      <c r="C19" s="143">
        <v>407.22951354000003</v>
      </c>
      <c r="D19" s="203"/>
      <c r="E19" s="203"/>
      <c r="F19" s="203"/>
    </row>
    <row r="20" spans="1:6" ht="13.75" customHeight="1">
      <c r="B20" s="519" t="s">
        <v>292</v>
      </c>
      <c r="C20" s="519"/>
      <c r="D20" s="519"/>
      <c r="E20" s="519"/>
      <c r="F20" s="519"/>
    </row>
    <row r="21" spans="1:6">
      <c r="B21" s="519"/>
      <c r="C21" s="519"/>
      <c r="D21" s="519"/>
      <c r="E21" s="519"/>
      <c r="F21" s="519"/>
    </row>
    <row r="22" spans="1:6">
      <c r="A22" s="80"/>
      <c r="B22" s="97" t="s">
        <v>1097</v>
      </c>
      <c r="C22" s="100">
        <v>2020</v>
      </c>
      <c r="D22" s="101">
        <v>2019</v>
      </c>
      <c r="E22" s="101">
        <v>2018</v>
      </c>
      <c r="F22" s="101">
        <v>2017</v>
      </c>
    </row>
    <row r="23" spans="1:6">
      <c r="A23" s="80"/>
      <c r="B23" s="17" t="s">
        <v>293</v>
      </c>
      <c r="C23" s="135"/>
      <c r="D23" s="136"/>
      <c r="E23" s="136"/>
      <c r="F23" s="136"/>
    </row>
    <row r="24" spans="1:6">
      <c r="A24" s="80"/>
      <c r="B24" s="186" t="s">
        <v>294</v>
      </c>
      <c r="C24" s="135">
        <v>142889.48072567998</v>
      </c>
      <c r="D24" s="136">
        <v>105239.88274060652</v>
      </c>
      <c r="E24" s="136">
        <v>106512.8039260419</v>
      </c>
      <c r="F24" s="136">
        <v>84013.034754962326</v>
      </c>
    </row>
    <row r="25" spans="1:6">
      <c r="A25" s="80"/>
      <c r="B25" s="186" t="s">
        <v>295</v>
      </c>
      <c r="C25" s="135">
        <v>41.50368558000001</v>
      </c>
      <c r="D25" s="136">
        <v>49.409149499999991</v>
      </c>
      <c r="E25" s="136">
        <v>41.503685580000003</v>
      </c>
      <c r="F25" s="136">
        <v>36.526171259999991</v>
      </c>
    </row>
    <row r="26" spans="1:6">
      <c r="A26" s="80"/>
      <c r="B26" s="17" t="s">
        <v>296</v>
      </c>
      <c r="C26" s="135"/>
      <c r="D26" s="136"/>
      <c r="E26" s="136"/>
      <c r="F26" s="136"/>
    </row>
    <row r="27" spans="1:6" ht="15" thickBot="1">
      <c r="A27" s="80"/>
      <c r="B27" s="204" t="s">
        <v>297</v>
      </c>
      <c r="C27" s="143">
        <v>56903.233800000002</v>
      </c>
      <c r="D27" s="144">
        <v>56409.393599999996</v>
      </c>
      <c r="E27" s="144">
        <v>56890.280999999988</v>
      </c>
      <c r="F27" s="144">
        <v>55648.320000000007</v>
      </c>
    </row>
    <row r="28" spans="1:6">
      <c r="A28" s="138"/>
      <c r="B28" s="123"/>
      <c r="C28" s="139"/>
      <c r="D28" s="139"/>
      <c r="E28" s="139"/>
      <c r="F28" s="139"/>
    </row>
    <row r="29" spans="1:6">
      <c r="A29" s="138"/>
      <c r="B29" s="123"/>
      <c r="C29" s="139"/>
      <c r="D29" s="139"/>
      <c r="E29" s="139"/>
      <c r="F29" s="139"/>
    </row>
    <row r="30" spans="1:6">
      <c r="A30" s="18"/>
      <c r="B30" s="97" t="s">
        <v>1094</v>
      </c>
      <c r="C30" s="100">
        <v>2020</v>
      </c>
      <c r="D30" s="101">
        <v>2019</v>
      </c>
      <c r="E30" s="101">
        <v>2018</v>
      </c>
      <c r="F30" s="101">
        <v>2017</v>
      </c>
    </row>
    <row r="31" spans="1:6">
      <c r="A31" s="18"/>
      <c r="B31" s="30" t="s">
        <v>298</v>
      </c>
      <c r="C31" s="134">
        <v>139524.36907397999</v>
      </c>
      <c r="D31" s="137">
        <v>125153.49121596252</v>
      </c>
      <c r="E31" s="137">
        <v>141161.67811363933</v>
      </c>
      <c r="F31" s="137">
        <v>139697.88092622231</v>
      </c>
    </row>
    <row r="32" spans="1:6">
      <c r="A32" s="18"/>
      <c r="B32" s="17" t="s">
        <v>299</v>
      </c>
      <c r="C32" s="135">
        <v>37232.693592119998</v>
      </c>
      <c r="D32" s="136">
        <v>36545.194274144</v>
      </c>
      <c r="E32" s="136">
        <v>22282.910497982601</v>
      </c>
      <c r="F32" s="136">
        <v>0</v>
      </c>
    </row>
    <row r="33" spans="1:6" ht="15" thickBot="1">
      <c r="A33" s="18"/>
      <c r="B33" s="337" t="s">
        <v>300</v>
      </c>
      <c r="C33" s="143">
        <v>23077.15554516</v>
      </c>
      <c r="D33" s="144">
        <v>0</v>
      </c>
      <c r="E33" s="144">
        <v>0</v>
      </c>
      <c r="F33" s="144">
        <v>0</v>
      </c>
    </row>
    <row r="34" spans="1:6">
      <c r="A34" s="18"/>
      <c r="B34" s="209" t="s">
        <v>301</v>
      </c>
      <c r="C34" s="36"/>
      <c r="D34" s="139"/>
      <c r="E34" s="139"/>
      <c r="F34" s="139"/>
    </row>
    <row r="35" spans="1:6">
      <c r="A35" s="18"/>
      <c r="B35" s="18"/>
      <c r="C35" s="36"/>
      <c r="D35" s="36"/>
      <c r="E35" s="36"/>
      <c r="F35" s="36"/>
    </row>
    <row r="36" spans="1:6">
      <c r="A36" s="18"/>
      <c r="B36" s="18"/>
      <c r="C36" s="36"/>
      <c r="D36" s="36"/>
      <c r="E36" s="36"/>
      <c r="F36" s="36"/>
    </row>
    <row r="37" spans="1:6">
      <c r="A37" s="18"/>
      <c r="B37" s="97" t="s">
        <v>63</v>
      </c>
      <c r="C37" s="100">
        <v>2020</v>
      </c>
      <c r="D37" s="101">
        <v>2019</v>
      </c>
      <c r="E37" s="101">
        <v>2018</v>
      </c>
      <c r="F37" s="101">
        <v>2017</v>
      </c>
    </row>
    <row r="38" spans="1:6">
      <c r="A38" s="18"/>
      <c r="B38" s="30" t="s">
        <v>302</v>
      </c>
      <c r="C38" s="229">
        <v>5.1703705858892244</v>
      </c>
      <c r="D38" s="231">
        <v>5.1872676649705109</v>
      </c>
      <c r="E38" s="231">
        <v>4.1438446560692572</v>
      </c>
      <c r="F38" s="231">
        <v>3.6189949348303792</v>
      </c>
    </row>
    <row r="39" spans="1:6">
      <c r="A39" s="18"/>
      <c r="B39" s="17" t="s">
        <v>303</v>
      </c>
      <c r="C39" s="238">
        <v>24.175734167623492</v>
      </c>
      <c r="D39" s="239">
        <v>19.176213249967816</v>
      </c>
      <c r="E39" s="239">
        <v>19.339539444748219</v>
      </c>
      <c r="F39" s="239">
        <v>19.69856659749582</v>
      </c>
    </row>
    <row r="40" spans="1:6" ht="15" thickBot="1">
      <c r="A40" s="18"/>
      <c r="B40" s="9" t="s">
        <v>304</v>
      </c>
      <c r="C40" s="236">
        <v>768.4651093972027</v>
      </c>
      <c r="D40" s="237">
        <v>607.32356859058666</v>
      </c>
      <c r="E40" s="237">
        <v>574.45729161964698</v>
      </c>
      <c r="F40" s="237">
        <v>670.89225185121188</v>
      </c>
    </row>
    <row r="41" spans="1:6" ht="125.4" customHeight="1">
      <c r="A41" s="18"/>
      <c r="B41" s="520" t="s">
        <v>305</v>
      </c>
      <c r="C41" s="520"/>
      <c r="D41" s="520"/>
      <c r="E41" s="520"/>
      <c r="F41" s="520"/>
    </row>
    <row r="42" spans="1:6">
      <c r="A42" s="18"/>
      <c r="B42" s="18"/>
      <c r="C42" s="36"/>
      <c r="D42" s="36"/>
      <c r="E42" s="36"/>
      <c r="F42" s="36"/>
    </row>
    <row r="43" spans="1:6">
      <c r="A43" s="18"/>
      <c r="B43" s="18"/>
      <c r="C43" s="36"/>
      <c r="D43" s="36"/>
      <c r="E43" s="36"/>
      <c r="F43" s="36"/>
    </row>
    <row r="44" spans="1:6">
      <c r="A44" s="413"/>
      <c r="B44" s="99" t="s">
        <v>306</v>
      </c>
      <c r="C44" s="36"/>
      <c r="D44" s="36"/>
      <c r="E44" s="36"/>
      <c r="F44" s="36"/>
    </row>
    <row r="45" spans="1:6">
      <c r="A45" s="413"/>
      <c r="B45" s="97" t="s">
        <v>1098</v>
      </c>
      <c r="C45" s="100">
        <v>2020</v>
      </c>
      <c r="D45" s="36"/>
      <c r="E45" s="36"/>
      <c r="F45" s="36"/>
    </row>
    <row r="46" spans="1:6" ht="15" thickBot="1">
      <c r="A46" s="413"/>
      <c r="B46" s="9" t="s">
        <v>307</v>
      </c>
      <c r="C46" s="334">
        <f>SUM(C50:C64)</f>
        <v>275853</v>
      </c>
      <c r="D46" s="36"/>
    </row>
    <row r="47" spans="1:6">
      <c r="A47" s="413"/>
      <c r="B47" s="427"/>
      <c r="C47" s="36"/>
      <c r="D47" s="36"/>
    </row>
    <row r="48" spans="1:6">
      <c r="A48" s="413"/>
      <c r="B48" s="427"/>
      <c r="C48" s="36"/>
      <c r="D48" s="36"/>
    </row>
    <row r="49" spans="1:6">
      <c r="A49" s="413"/>
      <c r="B49" s="97" t="s">
        <v>1099</v>
      </c>
      <c r="C49" s="100">
        <v>2020</v>
      </c>
      <c r="D49" s="97" t="s">
        <v>1040</v>
      </c>
      <c r="E49" s="97" t="s">
        <v>1038</v>
      </c>
      <c r="F49" s="97" t="s">
        <v>1039</v>
      </c>
    </row>
    <row r="50" spans="1:6" ht="123.5" customHeight="1">
      <c r="A50" s="413"/>
      <c r="B50" s="445" t="s">
        <v>1050</v>
      </c>
      <c r="C50" s="449">
        <v>106258</v>
      </c>
      <c r="D50" s="445" t="s">
        <v>1045</v>
      </c>
      <c r="E50" s="445" t="s">
        <v>1047</v>
      </c>
      <c r="F50" s="445" t="s">
        <v>1103</v>
      </c>
    </row>
    <row r="51" spans="1:6" ht="98.5" customHeight="1">
      <c r="A51" s="413"/>
      <c r="B51" s="446" t="s">
        <v>1051</v>
      </c>
      <c r="C51" s="450">
        <v>107246</v>
      </c>
      <c r="D51" s="445" t="s">
        <v>1045</v>
      </c>
      <c r="E51" s="446" t="s">
        <v>1048</v>
      </c>
      <c r="F51" s="446" t="s">
        <v>1104</v>
      </c>
    </row>
    <row r="52" spans="1:6" ht="70.5" customHeight="1">
      <c r="A52" s="413"/>
      <c r="B52" s="446" t="s">
        <v>1052</v>
      </c>
      <c r="C52" s="450">
        <v>47113</v>
      </c>
      <c r="D52" s="445" t="s">
        <v>1045</v>
      </c>
      <c r="E52" s="446" t="s">
        <v>1106</v>
      </c>
      <c r="F52" s="446" t="s">
        <v>1105</v>
      </c>
    </row>
    <row r="53" spans="1:6" ht="56" customHeight="1">
      <c r="A53" s="413"/>
      <c r="B53" s="446" t="s">
        <v>1053</v>
      </c>
      <c r="C53" s="450" t="s">
        <v>227</v>
      </c>
      <c r="D53" s="446" t="s">
        <v>1046</v>
      </c>
      <c r="E53" s="446" t="s">
        <v>227</v>
      </c>
      <c r="F53" s="446" t="s">
        <v>1049</v>
      </c>
    </row>
    <row r="54" spans="1:6" ht="57.5" customHeight="1">
      <c r="A54" s="413"/>
      <c r="B54" s="446" t="s">
        <v>1054</v>
      </c>
      <c r="C54" s="450">
        <v>1690</v>
      </c>
      <c r="D54" s="445" t="s">
        <v>1045</v>
      </c>
      <c r="E54" s="446" t="s">
        <v>1107</v>
      </c>
      <c r="F54" s="446" t="s">
        <v>1065</v>
      </c>
    </row>
    <row r="55" spans="1:6" ht="38">
      <c r="A55" s="413"/>
      <c r="B55" s="446" t="s">
        <v>1055</v>
      </c>
      <c r="C55" s="450">
        <v>4380</v>
      </c>
      <c r="D55" s="445" t="s">
        <v>1045</v>
      </c>
      <c r="E55" s="446" t="s">
        <v>1066</v>
      </c>
      <c r="F55" s="446" t="s">
        <v>1068</v>
      </c>
    </row>
    <row r="56" spans="1:6" ht="38">
      <c r="A56" s="413"/>
      <c r="B56" s="446" t="s">
        <v>1056</v>
      </c>
      <c r="C56" s="450">
        <v>6290</v>
      </c>
      <c r="D56" s="445" t="s">
        <v>1045</v>
      </c>
      <c r="E56" s="446" t="s">
        <v>1067</v>
      </c>
      <c r="F56" s="446" t="s">
        <v>1069</v>
      </c>
    </row>
    <row r="57" spans="1:6" ht="38">
      <c r="A57" s="413"/>
      <c r="B57" s="446" t="s">
        <v>1057</v>
      </c>
      <c r="C57" s="450">
        <v>11</v>
      </c>
      <c r="D57" s="445" t="s">
        <v>1045</v>
      </c>
      <c r="E57" s="446" t="s">
        <v>1070</v>
      </c>
      <c r="F57" s="446" t="s">
        <v>1071</v>
      </c>
    </row>
    <row r="58" spans="1:6" ht="76" customHeight="1">
      <c r="A58" s="413"/>
      <c r="B58" s="446" t="s">
        <v>1058</v>
      </c>
      <c r="C58" s="450">
        <v>122</v>
      </c>
      <c r="D58" s="445" t="s">
        <v>1045</v>
      </c>
      <c r="E58" s="446" t="s">
        <v>1108</v>
      </c>
      <c r="F58" s="446" t="s">
        <v>1072</v>
      </c>
    </row>
    <row r="59" spans="1:6" ht="60.5" customHeight="1">
      <c r="A59" s="413"/>
      <c r="B59" s="446" t="s">
        <v>1059</v>
      </c>
      <c r="C59" s="450">
        <v>2717</v>
      </c>
      <c r="D59" s="445" t="s">
        <v>1045</v>
      </c>
      <c r="E59" s="446" t="s">
        <v>1102</v>
      </c>
      <c r="F59" s="446" t="s">
        <v>1072</v>
      </c>
    </row>
    <row r="60" spans="1:6" ht="110.5" customHeight="1">
      <c r="A60" s="413"/>
      <c r="B60" s="446" t="s">
        <v>1060</v>
      </c>
      <c r="C60" s="450" t="s">
        <v>227</v>
      </c>
      <c r="D60" s="446" t="s">
        <v>1046</v>
      </c>
      <c r="E60" s="446" t="s">
        <v>227</v>
      </c>
      <c r="F60" s="446" t="s">
        <v>1073</v>
      </c>
    </row>
    <row r="61" spans="1:6" ht="63.5" customHeight="1">
      <c r="A61" s="413"/>
      <c r="B61" s="446" t="s">
        <v>1061</v>
      </c>
      <c r="C61" s="451">
        <v>26</v>
      </c>
      <c r="D61" s="445" t="s">
        <v>1045</v>
      </c>
      <c r="E61" s="446" t="s">
        <v>1101</v>
      </c>
      <c r="F61" s="446" t="s">
        <v>1072</v>
      </c>
    </row>
    <row r="62" spans="1:6" ht="40.5" customHeight="1">
      <c r="A62" s="413"/>
      <c r="B62" s="446" t="s">
        <v>1062</v>
      </c>
      <c r="C62" s="450" t="s">
        <v>227</v>
      </c>
      <c r="D62" s="446" t="s">
        <v>1046</v>
      </c>
      <c r="E62" s="446" t="s">
        <v>227</v>
      </c>
      <c r="F62" s="446" t="s">
        <v>1074</v>
      </c>
    </row>
    <row r="63" spans="1:6" ht="29" customHeight="1">
      <c r="A63" s="413"/>
      <c r="B63" s="447" t="s">
        <v>1063</v>
      </c>
      <c r="C63" s="452" t="s">
        <v>227</v>
      </c>
      <c r="D63" s="447" t="s">
        <v>1046</v>
      </c>
      <c r="E63" s="447" t="s">
        <v>227</v>
      </c>
      <c r="F63" s="447" t="s">
        <v>1075</v>
      </c>
    </row>
    <row r="64" spans="1:6" ht="38.5" customHeight="1" thickBot="1">
      <c r="A64" s="413"/>
      <c r="B64" s="448" t="s">
        <v>1064</v>
      </c>
      <c r="C64" s="453" t="s">
        <v>227</v>
      </c>
      <c r="D64" s="448" t="s">
        <v>1046</v>
      </c>
      <c r="E64" s="448" t="s">
        <v>227</v>
      </c>
      <c r="F64" s="448" t="s">
        <v>1076</v>
      </c>
    </row>
    <row r="65" spans="1:9" ht="109.25" customHeight="1">
      <c r="A65" s="80"/>
      <c r="B65" s="521" t="s">
        <v>1100</v>
      </c>
      <c r="C65" s="521"/>
      <c r="D65" s="521"/>
      <c r="E65" s="521"/>
      <c r="F65" s="521"/>
    </row>
    <row r="70" spans="1:9">
      <c r="I70" s="179" t="s">
        <v>308</v>
      </c>
    </row>
    <row r="71" spans="1:9">
      <c r="I71" s="179" t="s">
        <v>308</v>
      </c>
    </row>
    <row r="72" spans="1:9">
      <c r="I72" s="179" t="s">
        <v>308</v>
      </c>
    </row>
    <row r="73" spans="1:9">
      <c r="I73" s="179" t="s">
        <v>308</v>
      </c>
    </row>
    <row r="74" spans="1:9">
      <c r="I74" s="179" t="s">
        <v>308</v>
      </c>
    </row>
    <row r="75" spans="1:9" ht="12" customHeight="1"/>
    <row r="76" spans="1:9" ht="17.899999999999999" customHeight="1"/>
  </sheetData>
  <sheetProtection algorithmName="SHA-512" hashValue="tA7l3corI9SzAV88fBVV+xLzzI4xBKxZ1dtMTndaZnYlbJ7H5u6sbhkr1aDVOY6w5lP8Nu44mVHd3N8p08wnvA==" saltValue="HK1JSo3uvGxmW/AnL+k+VA==" spinCount="100000" sheet="1" objects="1" scenarios="1"/>
  <mergeCells count="3">
    <mergeCell ref="B20:F21"/>
    <mergeCell ref="B41:F41"/>
    <mergeCell ref="B65:F65"/>
  </mergeCells>
  <pageMargins left="0.7" right="0.7" top="0.75" bottom="0.75" header="0.3" footer="0.3"/>
  <pageSetup paperSize="9" scale="85"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31A2-73AD-49AF-A13A-2C4CF615AEFD}">
  <sheetPr codeName="Sheet8"/>
  <dimension ref="B2:AT85"/>
  <sheetViews>
    <sheetView topLeftCell="A58" workbookViewId="0"/>
  </sheetViews>
  <sheetFormatPr defaultColWidth="8.54296875" defaultRowHeight="14.5"/>
  <cols>
    <col min="1" max="1" width="3.453125" style="19" customWidth="1"/>
    <col min="2" max="2" width="39.6328125" style="19" customWidth="1"/>
    <col min="3" max="16384" width="8.54296875" style="19"/>
  </cols>
  <sheetData>
    <row r="2" spans="2:46">
      <c r="F2" s="107" t="s">
        <v>102</v>
      </c>
    </row>
    <row r="7" spans="2:46">
      <c r="B7" s="99" t="s">
        <v>67</v>
      </c>
      <c r="C7" s="28"/>
      <c r="D7" s="29"/>
      <c r="E7" s="29"/>
      <c r="F7" s="29"/>
    </row>
    <row r="8" spans="2:46">
      <c r="B8" s="97" t="s">
        <v>66</v>
      </c>
      <c r="C8" s="100">
        <v>2020</v>
      </c>
      <c r="D8" s="101">
        <v>2019</v>
      </c>
      <c r="E8" s="101">
        <v>2018</v>
      </c>
      <c r="F8" s="101">
        <v>2017</v>
      </c>
    </row>
    <row r="9" spans="2:46" ht="15" thickBot="1">
      <c r="B9" s="33" t="s">
        <v>309</v>
      </c>
      <c r="C9" s="187">
        <v>2523889.5717000002</v>
      </c>
      <c r="D9" s="35">
        <v>1978415.456576</v>
      </c>
      <c r="E9" s="35">
        <v>1999915.934506</v>
      </c>
      <c r="F9" s="35">
        <v>1669318.9872260001</v>
      </c>
    </row>
    <row r="10" spans="2:46">
      <c r="B10" s="30"/>
      <c r="C10" s="119"/>
      <c r="D10" s="119"/>
      <c r="E10" s="119"/>
      <c r="F10" s="119"/>
    </row>
    <row r="11" spans="2:46">
      <c r="B11" s="6"/>
      <c r="C11" s="28"/>
      <c r="D11" s="29"/>
      <c r="E11" s="29"/>
      <c r="F11" s="29"/>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row>
    <row r="12" spans="2:46">
      <c r="B12" s="97" t="s">
        <v>68</v>
      </c>
      <c r="C12" s="100">
        <v>2020</v>
      </c>
      <c r="D12" s="101">
        <v>2019</v>
      </c>
      <c r="E12" s="101">
        <v>2018</v>
      </c>
      <c r="F12" s="101">
        <v>2017</v>
      </c>
    </row>
    <row r="13" spans="2:46" ht="15" thickBot="1">
      <c r="B13" s="33" t="s">
        <v>310</v>
      </c>
      <c r="C13" s="187">
        <v>487742.00400000013</v>
      </c>
      <c r="D13" s="35">
        <v>483509.08800000005</v>
      </c>
      <c r="E13" s="35">
        <v>487630.98</v>
      </c>
      <c r="F13" s="35">
        <v>476985.60000000003</v>
      </c>
    </row>
    <row r="14" spans="2:46">
      <c r="B14" s="30" t="s">
        <v>311</v>
      </c>
      <c r="C14" s="119"/>
      <c r="D14" s="119"/>
      <c r="E14" s="119"/>
      <c r="F14" s="119"/>
    </row>
    <row r="15" spans="2:46">
      <c r="B15" s="6"/>
      <c r="C15" s="28"/>
      <c r="D15" s="29"/>
      <c r="E15" s="29"/>
      <c r="F15" s="29"/>
    </row>
    <row r="16" spans="2:46">
      <c r="B16" s="6"/>
      <c r="C16" s="28"/>
      <c r="D16" s="29"/>
      <c r="E16" s="29"/>
      <c r="F16" s="29"/>
    </row>
    <row r="17" spans="2:6">
      <c r="B17" s="97" t="s">
        <v>69</v>
      </c>
      <c r="C17" s="100">
        <v>2020</v>
      </c>
      <c r="D17" s="101">
        <v>2019</v>
      </c>
      <c r="E17" s="101">
        <v>2018</v>
      </c>
      <c r="F17" s="101">
        <v>2017</v>
      </c>
    </row>
    <row r="18" spans="2:6">
      <c r="B18" s="30" t="s">
        <v>312</v>
      </c>
      <c r="C18" s="70"/>
      <c r="D18" s="71"/>
      <c r="E18" s="71"/>
      <c r="F18" s="71"/>
    </row>
    <row r="19" spans="2:6">
      <c r="B19" s="186" t="s">
        <v>313</v>
      </c>
      <c r="C19" s="70">
        <v>9.4214115128061743E-2</v>
      </c>
      <c r="D19" s="71">
        <v>0.12024754309869985</v>
      </c>
      <c r="E19" s="71">
        <v>0.11996888294634291</v>
      </c>
      <c r="F19" s="71">
        <v>0.11685161623529688</v>
      </c>
    </row>
    <row r="20" spans="2:6">
      <c r="B20" s="186" t="s">
        <v>314</v>
      </c>
      <c r="C20" s="70">
        <v>2.6710650826711978E-5</v>
      </c>
      <c r="D20" s="71">
        <v>0</v>
      </c>
      <c r="E20" s="71">
        <v>0</v>
      </c>
      <c r="F20" s="71">
        <v>0</v>
      </c>
    </row>
    <row r="21" spans="2:6">
      <c r="B21" s="17" t="s">
        <v>315</v>
      </c>
      <c r="C21" s="70"/>
      <c r="D21" s="71"/>
      <c r="E21" s="71"/>
      <c r="F21" s="71"/>
    </row>
    <row r="22" spans="2:6">
      <c r="B22" s="186" t="s">
        <v>316</v>
      </c>
      <c r="C22" s="70">
        <v>9.8912277235396348E-2</v>
      </c>
      <c r="D22" s="71">
        <v>0.12402463893477333</v>
      </c>
      <c r="E22" s="71">
        <v>0.12373722578776866</v>
      </c>
      <c r="F22" s="71">
        <v>0.14998575601990743</v>
      </c>
    </row>
    <row r="23" spans="2:6">
      <c r="B23" s="186" t="s">
        <v>294</v>
      </c>
      <c r="C23" s="70">
        <v>0.80647850493275985</v>
      </c>
      <c r="D23" s="71">
        <v>0.75519579626707445</v>
      </c>
      <c r="E23" s="71">
        <v>0.75583180729013044</v>
      </c>
      <c r="F23" s="71">
        <v>0.71390228844540071</v>
      </c>
    </row>
    <row r="24" spans="2:6">
      <c r="B24" s="186" t="s">
        <v>317</v>
      </c>
      <c r="C24" s="70">
        <v>9.7033389850673178E-5</v>
      </c>
      <c r="D24" s="71">
        <v>1.1990780431979377E-4</v>
      </c>
      <c r="E24" s="71">
        <v>1.196299314738337E-4</v>
      </c>
      <c r="F24" s="71">
        <v>1.8899268644467872E-2</v>
      </c>
    </row>
    <row r="25" spans="2:6" ht="15" thickBot="1">
      <c r="B25" s="183" t="s">
        <v>295</v>
      </c>
      <c r="C25" s="74">
        <v>2.7135866310453924E-4</v>
      </c>
      <c r="D25" s="178">
        <v>4.1211389513256137E-4</v>
      </c>
      <c r="E25" s="178">
        <v>3.4245404428420256E-4</v>
      </c>
      <c r="F25" s="178">
        <v>3.6107065492713884E-4</v>
      </c>
    </row>
    <row r="26" spans="2:6">
      <c r="B26" s="75" t="s">
        <v>318</v>
      </c>
      <c r="C26" s="184"/>
      <c r="D26" s="185"/>
      <c r="E26" s="185"/>
      <c r="F26" s="185"/>
    </row>
    <row r="27" spans="2:6">
      <c r="B27" s="184"/>
      <c r="C27" s="184"/>
      <c r="D27" s="185"/>
      <c r="E27" s="185"/>
      <c r="F27" s="185"/>
    </row>
    <row r="28" spans="2:6">
      <c r="B28" s="75"/>
      <c r="C28" s="36"/>
      <c r="D28" s="36"/>
      <c r="E28" s="36"/>
      <c r="F28" s="36"/>
    </row>
    <row r="29" spans="2:6">
      <c r="B29" s="97" t="s">
        <v>70</v>
      </c>
      <c r="C29" s="100">
        <v>2020</v>
      </c>
      <c r="D29" s="101">
        <v>2019</v>
      </c>
      <c r="E29" s="101">
        <v>2018</v>
      </c>
      <c r="F29" s="101">
        <v>2017</v>
      </c>
    </row>
    <row r="30" spans="2:6">
      <c r="B30" s="30" t="s">
        <v>312</v>
      </c>
      <c r="C30" s="70"/>
      <c r="D30" s="76"/>
      <c r="E30" s="76"/>
      <c r="F30" s="76"/>
    </row>
    <row r="31" spans="2:6">
      <c r="B31" s="186" t="s">
        <v>319</v>
      </c>
      <c r="C31" s="72">
        <v>0.48752418436091516</v>
      </c>
      <c r="D31" s="77">
        <v>0.49202714858124136</v>
      </c>
      <c r="E31" s="77">
        <v>0.4920271485812413</v>
      </c>
      <c r="F31" s="77">
        <v>0.40894865939270914</v>
      </c>
    </row>
    <row r="32" spans="2:6">
      <c r="B32" s="188" t="s">
        <v>320</v>
      </c>
      <c r="C32" s="73">
        <v>1.3821801797258852E-4</v>
      </c>
      <c r="D32" s="78">
        <v>0</v>
      </c>
      <c r="E32" s="78">
        <v>0</v>
      </c>
      <c r="F32" s="78">
        <v>0</v>
      </c>
    </row>
    <row r="33" spans="2:6">
      <c r="B33" s="40" t="s">
        <v>315</v>
      </c>
      <c r="C33" s="73"/>
      <c r="D33" s="78"/>
      <c r="E33" s="78"/>
      <c r="F33" s="78"/>
    </row>
    <row r="34" spans="2:6">
      <c r="B34" s="188" t="s">
        <v>316</v>
      </c>
      <c r="C34" s="73">
        <v>0.5118354847033354</v>
      </c>
      <c r="D34" s="78">
        <v>0.50748221440837349</v>
      </c>
      <c r="E34" s="78">
        <v>0.50748221440837349</v>
      </c>
      <c r="F34" s="78">
        <v>0.52490907553074506</v>
      </c>
    </row>
    <row r="35" spans="2:6" ht="15" thickBot="1">
      <c r="B35" s="183" t="s">
        <v>321</v>
      </c>
      <c r="C35" s="74">
        <v>5.0211291777694557E-4</v>
      </c>
      <c r="D35" s="79">
        <v>4.9063701038515014E-4</v>
      </c>
      <c r="E35" s="79">
        <v>4.9063701038515003E-4</v>
      </c>
      <c r="F35" s="79">
        <v>6.6142265076545706E-2</v>
      </c>
    </row>
    <row r="36" spans="2:6">
      <c r="B36" s="123"/>
      <c r="C36" s="140"/>
      <c r="D36" s="140"/>
      <c r="E36" s="140"/>
      <c r="F36" s="140"/>
    </row>
    <row r="37" spans="2:6">
      <c r="B37" s="123"/>
      <c r="C37" s="140"/>
      <c r="D37" s="140"/>
      <c r="E37" s="140"/>
      <c r="F37" s="140"/>
    </row>
    <row r="38" spans="2:6">
      <c r="B38" s="97" t="s">
        <v>71</v>
      </c>
      <c r="C38" s="100">
        <v>2020</v>
      </c>
      <c r="D38" s="101">
        <v>2019</v>
      </c>
      <c r="E38" s="101">
        <v>2018</v>
      </c>
      <c r="F38" s="101">
        <v>2017</v>
      </c>
    </row>
    <row r="39" spans="2:6">
      <c r="B39" s="30" t="s">
        <v>322</v>
      </c>
      <c r="C39" s="229">
        <v>65.301350891540864</v>
      </c>
      <c r="D39" s="231">
        <v>63.467247706243512</v>
      </c>
      <c r="E39" s="231">
        <v>50.704284725405465</v>
      </c>
      <c r="F39" s="231">
        <v>43.245158189461733</v>
      </c>
    </row>
    <row r="40" spans="2:6">
      <c r="B40" s="17" t="s">
        <v>323</v>
      </c>
      <c r="C40" s="238">
        <v>305.3375137652888</v>
      </c>
      <c r="D40" s="239">
        <v>234.62476876260735</v>
      </c>
      <c r="E40" s="239">
        <v>236.63954512109842</v>
      </c>
      <c r="F40" s="239">
        <v>235.38790298259434</v>
      </c>
    </row>
    <row r="41" spans="2:6" ht="15" thickBot="1">
      <c r="B41" s="9" t="s">
        <v>324</v>
      </c>
      <c r="C41" s="236">
        <v>9.7056504796014664</v>
      </c>
      <c r="D41" s="237">
        <v>7.4307241991526691</v>
      </c>
      <c r="E41" s="237">
        <v>7.0290873559187403</v>
      </c>
      <c r="F41" s="237">
        <v>8.0168229251057745</v>
      </c>
    </row>
    <row r="42" spans="2:6">
      <c r="B42" s="523" t="s">
        <v>325</v>
      </c>
      <c r="C42" s="523"/>
      <c r="D42" s="523"/>
      <c r="E42" s="523"/>
      <c r="F42" s="523"/>
    </row>
    <row r="43" spans="2:6" ht="13.4" customHeight="1">
      <c r="B43" s="524"/>
      <c r="C43" s="524"/>
      <c r="D43" s="524"/>
      <c r="E43" s="524"/>
      <c r="F43" s="524"/>
    </row>
    <row r="44" spans="2:6" ht="9.65" customHeight="1">
      <c r="B44" s="432"/>
      <c r="C44" s="432"/>
      <c r="D44" s="432"/>
      <c r="E44" s="432"/>
      <c r="F44" s="432"/>
    </row>
    <row r="45" spans="2:6" ht="9.65" customHeight="1">
      <c r="B45" s="432"/>
      <c r="C45" s="432"/>
      <c r="D45" s="432"/>
      <c r="E45" s="432"/>
      <c r="F45" s="432"/>
    </row>
    <row r="46" spans="2:6">
      <c r="B46" s="427"/>
      <c r="C46" s="36"/>
      <c r="D46" s="36"/>
      <c r="E46" s="36"/>
      <c r="F46" s="36"/>
    </row>
    <row r="85" spans="2:7" ht="99" customHeight="1">
      <c r="B85" s="522" t="s">
        <v>326</v>
      </c>
      <c r="C85" s="522"/>
      <c r="D85" s="522"/>
      <c r="E85" s="522"/>
      <c r="F85" s="522"/>
      <c r="G85" s="522"/>
    </row>
  </sheetData>
  <sheetProtection algorithmName="SHA-512" hashValue="pckMo3cGBrzEQQAW9VlJRWYJ/v0utFKTZhXA+mr4JAYEsh8VTNZGKzybJj4diiuJPBM/ycszpe+L0hBr1OjlHw==" saltValue="sG4ysyRIhSf2T9iLnHiQMg==" spinCount="100000" sheet="1" objects="1" scenarios="1"/>
  <mergeCells count="2">
    <mergeCell ref="B85:G85"/>
    <mergeCell ref="B42:F43"/>
  </mergeCells>
  <pageMargins left="0.7" right="0.7" top="0.75" bottom="0.75" header="0.3" footer="0.3"/>
  <pageSetup paperSize="9" scale="95" orientation="portrait" horizontalDpi="1200" verticalDpi="1200" r:id="rId1"/>
  <colBreaks count="1" manualBreakCount="1">
    <brk id="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1695-33CB-4019-8065-2F140FD6936A}">
  <sheetPr codeName="Sheet10"/>
  <dimension ref="A1:R32"/>
  <sheetViews>
    <sheetView workbookViewId="0">
      <selection activeCell="O17" sqref="O17"/>
    </sheetView>
  </sheetViews>
  <sheetFormatPr defaultColWidth="8.54296875" defaultRowHeight="14.5"/>
  <cols>
    <col min="1" max="1" width="3.453125" style="19" customWidth="1"/>
    <col min="2" max="2" width="22.453125" style="19" customWidth="1"/>
    <col min="3" max="3" width="22.54296875" style="19" customWidth="1"/>
    <col min="4" max="5" width="8.54296875" style="19"/>
    <col min="6" max="6" width="10.54296875" style="19" customWidth="1"/>
    <col min="7" max="7" width="12.54296875" style="19" customWidth="1"/>
    <col min="8" max="8" width="11.453125" style="19" customWidth="1"/>
    <col min="9" max="10" width="9.453125" style="19" customWidth="1"/>
    <col min="11" max="11" width="9.54296875" style="19" customWidth="1"/>
    <col min="12" max="16384" width="8.54296875" style="19"/>
  </cols>
  <sheetData>
    <row r="1" spans="1:18">
      <c r="A1" s="18"/>
      <c r="B1" s="18"/>
      <c r="C1" s="43"/>
      <c r="D1" s="43"/>
      <c r="E1" s="43"/>
      <c r="F1" s="43"/>
      <c r="G1" s="18"/>
    </row>
    <row r="2" spans="1:18">
      <c r="A2" s="18"/>
      <c r="B2" s="18"/>
      <c r="C2" s="43"/>
      <c r="D2" s="43"/>
      <c r="E2" s="43"/>
      <c r="G2" s="18"/>
      <c r="L2" s="107" t="s">
        <v>102</v>
      </c>
    </row>
    <row r="3" spans="1:18">
      <c r="A3" s="18"/>
      <c r="B3" s="18"/>
      <c r="C3" s="43"/>
      <c r="D3" s="43"/>
      <c r="E3" s="43"/>
      <c r="F3" s="43"/>
      <c r="G3" s="18"/>
    </row>
    <row r="4" spans="1:18">
      <c r="A4" s="18"/>
      <c r="B4" s="18"/>
      <c r="C4" s="43"/>
      <c r="D4" s="43"/>
      <c r="E4" s="43"/>
      <c r="F4" s="43"/>
      <c r="G4" s="18"/>
    </row>
    <row r="5" spans="1:18">
      <c r="A5" s="18"/>
      <c r="B5" s="18"/>
      <c r="C5" s="43"/>
      <c r="D5" s="43"/>
      <c r="E5" s="43"/>
      <c r="F5" s="43"/>
      <c r="G5" s="18"/>
    </row>
    <row r="6" spans="1:18">
      <c r="A6" s="18"/>
      <c r="B6" s="338"/>
      <c r="C6" s="338"/>
      <c r="D6" s="338"/>
      <c r="E6" s="338"/>
      <c r="F6" s="338"/>
      <c r="G6" s="18"/>
    </row>
    <row r="7" spans="1:18">
      <c r="A7" s="80"/>
      <c r="B7" s="99" t="s">
        <v>73</v>
      </c>
      <c r="C7" s="36"/>
      <c r="D7" s="36"/>
      <c r="E7" s="36"/>
      <c r="F7" s="36"/>
      <c r="G7" s="18"/>
    </row>
    <row r="8" spans="1:18">
      <c r="A8" s="80"/>
      <c r="B8" s="99"/>
      <c r="C8" s="36"/>
      <c r="D8" s="36"/>
      <c r="E8" s="36"/>
      <c r="F8" s="36"/>
      <c r="G8" s="18"/>
    </row>
    <row r="9" spans="1:18">
      <c r="A9" s="80"/>
      <c r="B9" s="99" t="s">
        <v>72</v>
      </c>
      <c r="C9" s="36"/>
      <c r="D9" s="525" t="s">
        <v>327</v>
      </c>
      <c r="E9" s="525"/>
      <c r="F9" s="525"/>
      <c r="G9" s="525"/>
      <c r="H9" s="525"/>
      <c r="N9" s="158"/>
      <c r="O9" s="158"/>
      <c r="P9" s="158"/>
      <c r="Q9" s="158"/>
      <c r="R9" s="158"/>
    </row>
    <row r="10" spans="1:18">
      <c r="A10" s="80"/>
      <c r="B10" s="96" t="s">
        <v>328</v>
      </c>
      <c r="C10" s="96" t="s">
        <v>329</v>
      </c>
      <c r="D10" s="339" t="s">
        <v>330</v>
      </c>
      <c r="E10" s="339" t="s">
        <v>331</v>
      </c>
      <c r="F10" s="339" t="s">
        <v>332</v>
      </c>
      <c r="G10" s="96" t="s">
        <v>333</v>
      </c>
      <c r="H10" s="96" t="s">
        <v>334</v>
      </c>
      <c r="I10" s="396" t="s">
        <v>335</v>
      </c>
      <c r="J10" s="339" t="s">
        <v>336</v>
      </c>
      <c r="K10" s="339" t="s">
        <v>337</v>
      </c>
      <c r="L10" s="339" t="s">
        <v>338</v>
      </c>
      <c r="N10" s="158"/>
      <c r="P10" s="158"/>
      <c r="Q10" s="158"/>
      <c r="R10" s="158"/>
    </row>
    <row r="11" spans="1:18">
      <c r="A11" s="80"/>
      <c r="B11" s="153" t="s">
        <v>339</v>
      </c>
      <c r="C11" s="17" t="s">
        <v>340</v>
      </c>
      <c r="D11" s="473" t="s">
        <v>171</v>
      </c>
      <c r="E11" s="32">
        <v>2994635</v>
      </c>
      <c r="F11" s="32">
        <v>1335538.5</v>
      </c>
      <c r="G11" s="32">
        <v>2994635</v>
      </c>
      <c r="H11" s="32">
        <v>1335538.5</v>
      </c>
      <c r="I11" s="31">
        <f>SUM(D11:F11)</f>
        <v>4330173.5</v>
      </c>
      <c r="J11" s="32">
        <v>5596778.5</v>
      </c>
      <c r="K11" s="32">
        <v>3865160.9500000007</v>
      </c>
      <c r="L11" s="32">
        <v>3391704.36</v>
      </c>
      <c r="N11" s="158"/>
      <c r="P11" s="158"/>
      <c r="Q11" s="158"/>
      <c r="R11" s="158"/>
    </row>
    <row r="12" spans="1:18" ht="15" thickBot="1">
      <c r="A12" s="80"/>
      <c r="B12" s="153"/>
      <c r="C12" s="337" t="s">
        <v>341</v>
      </c>
      <c r="D12" s="182">
        <v>413629</v>
      </c>
      <c r="E12" s="474" t="s">
        <v>171</v>
      </c>
      <c r="F12" s="182">
        <v>54063.5</v>
      </c>
      <c r="G12" s="182">
        <v>413629</v>
      </c>
      <c r="H12" s="182">
        <v>54063.5</v>
      </c>
      <c r="I12" s="243">
        <f>SUM(D12:F12)</f>
        <v>467692.5</v>
      </c>
      <c r="J12" s="182">
        <v>435530.7</v>
      </c>
      <c r="K12" s="182">
        <v>612437</v>
      </c>
      <c r="L12" s="182">
        <v>22134</v>
      </c>
    </row>
    <row r="13" spans="1:18" ht="15" thickBot="1">
      <c r="A13" s="80"/>
      <c r="B13" s="240"/>
      <c r="C13" s="250" t="s">
        <v>182</v>
      </c>
      <c r="D13" s="244">
        <f t="shared" ref="D13:L13" si="0">SUM(D11:D12)</f>
        <v>413629</v>
      </c>
      <c r="E13" s="244">
        <f t="shared" si="0"/>
        <v>2994635</v>
      </c>
      <c r="F13" s="244">
        <f t="shared" si="0"/>
        <v>1389602</v>
      </c>
      <c r="G13" s="244">
        <f t="shared" si="0"/>
        <v>3408264</v>
      </c>
      <c r="H13" s="244">
        <f t="shared" si="0"/>
        <v>1389602</v>
      </c>
      <c r="I13" s="34">
        <f t="shared" si="0"/>
        <v>4797866</v>
      </c>
      <c r="J13" s="244">
        <f t="shared" si="0"/>
        <v>6032309.2000000002</v>
      </c>
      <c r="K13" s="244">
        <f t="shared" si="0"/>
        <v>4477597.9500000011</v>
      </c>
      <c r="L13" s="244">
        <f t="shared" si="0"/>
        <v>3413838.36</v>
      </c>
    </row>
    <row r="14" spans="1:18">
      <c r="A14" s="80"/>
      <c r="B14" s="96" t="s">
        <v>342</v>
      </c>
      <c r="C14" s="63" t="s">
        <v>340</v>
      </c>
      <c r="D14" s="473" t="s">
        <v>171</v>
      </c>
      <c r="E14" s="32">
        <v>2383569</v>
      </c>
      <c r="F14" s="32">
        <v>473202</v>
      </c>
      <c r="G14" s="32">
        <v>2383569</v>
      </c>
      <c r="H14" s="32">
        <v>473202</v>
      </c>
      <c r="I14" s="31">
        <f>SUM(D14:F14)</f>
        <v>2856771</v>
      </c>
      <c r="J14" s="32">
        <v>4200526.8</v>
      </c>
      <c r="K14" s="32">
        <v>2089666.37</v>
      </c>
      <c r="L14" s="32">
        <v>1733874.06</v>
      </c>
    </row>
    <row r="15" spans="1:18" ht="15" thickBot="1">
      <c r="A15" s="80"/>
      <c r="B15" s="153" t="s">
        <v>339</v>
      </c>
      <c r="C15" s="337" t="s">
        <v>341</v>
      </c>
      <c r="D15" s="474" t="s">
        <v>171</v>
      </c>
      <c r="E15" s="474" t="s">
        <v>171</v>
      </c>
      <c r="F15" s="474" t="s">
        <v>171</v>
      </c>
      <c r="G15" s="474" t="s">
        <v>171</v>
      </c>
      <c r="H15" s="474" t="s">
        <v>171</v>
      </c>
      <c r="I15" s="476" t="s">
        <v>171</v>
      </c>
      <c r="J15" s="474" t="s">
        <v>171</v>
      </c>
      <c r="K15" s="474" t="s">
        <v>171</v>
      </c>
      <c r="L15" s="474" t="s">
        <v>171</v>
      </c>
    </row>
    <row r="16" spans="1:18" ht="15" thickBot="1">
      <c r="A16" s="80"/>
      <c r="B16" s="240"/>
      <c r="C16" s="250" t="s">
        <v>182</v>
      </c>
      <c r="D16" s="475" t="s">
        <v>171</v>
      </c>
      <c r="E16" s="245">
        <f t="shared" ref="E16:H16" si="1">SUM(E14:E15)</f>
        <v>2383569</v>
      </c>
      <c r="F16" s="245">
        <f t="shared" si="1"/>
        <v>473202</v>
      </c>
      <c r="G16" s="245">
        <f t="shared" si="1"/>
        <v>2383569</v>
      </c>
      <c r="H16" s="245">
        <f t="shared" si="1"/>
        <v>473202</v>
      </c>
      <c r="I16" s="34">
        <f>SUM(I14:I15)</f>
        <v>2856771</v>
      </c>
      <c r="J16" s="244">
        <f>SUM(J14:J15)</f>
        <v>4200526.8</v>
      </c>
      <c r="K16" s="244">
        <f>SUM(K14:K15)</f>
        <v>2089666.37</v>
      </c>
      <c r="L16" s="244">
        <f>SUM(L14:L15)</f>
        <v>1733874.06</v>
      </c>
    </row>
    <row r="17" spans="1:18">
      <c r="A17" s="80"/>
      <c r="B17" s="96" t="s">
        <v>343</v>
      </c>
      <c r="C17" s="153"/>
      <c r="D17" s="248"/>
      <c r="E17" s="249"/>
      <c r="F17" s="249"/>
      <c r="G17" s="249"/>
      <c r="H17" s="249"/>
      <c r="I17" s="246"/>
      <c r="J17" s="247"/>
      <c r="K17" s="247"/>
      <c r="L17" s="247"/>
    </row>
    <row r="18" spans="1:18" ht="15" thickBot="1">
      <c r="A18" s="80"/>
      <c r="B18" s="153" t="s">
        <v>339</v>
      </c>
      <c r="C18" s="250" t="s">
        <v>182</v>
      </c>
      <c r="D18" s="251"/>
      <c r="E18" s="252"/>
      <c r="F18" s="252"/>
      <c r="G18" s="252"/>
      <c r="H18" s="252"/>
      <c r="I18" s="34">
        <v>1941095</v>
      </c>
      <c r="J18" s="244">
        <v>1831782</v>
      </c>
      <c r="K18" s="244">
        <v>2387932</v>
      </c>
      <c r="L18" s="244">
        <v>1679964</v>
      </c>
    </row>
    <row r="19" spans="1:18">
      <c r="A19" s="80"/>
      <c r="B19" s="96" t="s">
        <v>344</v>
      </c>
      <c r="C19" s="153"/>
      <c r="D19" s="248"/>
      <c r="E19" s="249"/>
      <c r="F19" s="249"/>
      <c r="G19" s="249"/>
      <c r="H19" s="249"/>
      <c r="I19" s="246"/>
      <c r="J19" s="247"/>
      <c r="K19" s="247"/>
      <c r="L19" s="247"/>
    </row>
    <row r="20" spans="1:18" ht="15" thickBot="1">
      <c r="A20" s="80"/>
      <c r="B20" s="153" t="s">
        <v>339</v>
      </c>
      <c r="C20" s="250" t="s">
        <v>182</v>
      </c>
      <c r="D20" s="248"/>
      <c r="E20" s="249"/>
      <c r="F20" s="249"/>
      <c r="G20" s="249"/>
      <c r="H20" s="249"/>
      <c r="I20" s="246">
        <v>12395163</v>
      </c>
      <c r="J20" s="247">
        <v>11861475</v>
      </c>
      <c r="K20" s="247">
        <v>10880089</v>
      </c>
      <c r="L20" s="247">
        <v>9044477</v>
      </c>
      <c r="N20" s="158"/>
      <c r="O20" s="158"/>
      <c r="P20" s="158"/>
      <c r="Q20" s="158"/>
      <c r="R20" s="158"/>
    </row>
    <row r="21" spans="1:18" ht="14.9" customHeight="1">
      <c r="A21" s="80"/>
      <c r="B21" s="523" t="s">
        <v>345</v>
      </c>
      <c r="C21" s="523"/>
      <c r="D21" s="523"/>
      <c r="E21" s="523"/>
      <c r="F21" s="523"/>
      <c r="G21" s="523"/>
      <c r="H21" s="523"/>
      <c r="I21" s="523"/>
      <c r="J21" s="523"/>
      <c r="K21" s="523"/>
      <c r="L21" s="523"/>
      <c r="N21" s="158"/>
      <c r="O21" s="158"/>
      <c r="P21" s="158"/>
      <c r="Q21" s="158"/>
      <c r="R21" s="158"/>
    </row>
    <row r="22" spans="1:18">
      <c r="A22" s="80"/>
      <c r="B22" s="123" t="s">
        <v>346</v>
      </c>
      <c r="C22" s="241"/>
      <c r="D22" s="241"/>
      <c r="E22" s="241"/>
      <c r="F22" s="241"/>
      <c r="G22" s="18"/>
      <c r="N22" s="158"/>
      <c r="O22" s="158"/>
      <c r="P22" s="158"/>
      <c r="Q22" s="158"/>
      <c r="R22" s="158"/>
    </row>
    <row r="23" spans="1:18" ht="20.9" customHeight="1">
      <c r="A23" s="80"/>
      <c r="B23" s="501" t="s">
        <v>347</v>
      </c>
      <c r="C23" s="501"/>
      <c r="D23" s="501"/>
      <c r="E23" s="501"/>
      <c r="F23" s="501"/>
      <c r="G23" s="501"/>
      <c r="H23" s="501"/>
      <c r="I23" s="501"/>
      <c r="J23" s="501"/>
      <c r="K23" s="501"/>
      <c r="L23" s="501"/>
      <c r="N23" s="158"/>
      <c r="O23" s="158"/>
      <c r="P23" s="158"/>
      <c r="Q23" s="158"/>
      <c r="R23" s="158"/>
    </row>
    <row r="24" spans="1:18" ht="20.9" customHeight="1">
      <c r="A24" s="80"/>
      <c r="B24" s="501" t="s">
        <v>348</v>
      </c>
      <c r="C24" s="501"/>
      <c r="D24" s="501"/>
      <c r="E24" s="501"/>
      <c r="F24" s="501"/>
      <c r="G24" s="501"/>
      <c r="H24" s="501"/>
      <c r="I24" s="501"/>
      <c r="J24" s="501"/>
      <c r="K24" s="501"/>
      <c r="L24" s="501"/>
      <c r="N24" s="158"/>
      <c r="O24" s="158"/>
      <c r="P24" s="158"/>
      <c r="Q24" s="158"/>
      <c r="R24" s="158"/>
    </row>
    <row r="25" spans="1:18">
      <c r="A25" s="80"/>
      <c r="B25" s="99"/>
      <c r="C25" s="36"/>
      <c r="D25" s="36"/>
      <c r="E25" s="36"/>
      <c r="F25" s="36"/>
      <c r="G25" s="18"/>
      <c r="N25" s="158"/>
      <c r="O25" s="158"/>
      <c r="P25" s="158"/>
      <c r="Q25" s="158"/>
      <c r="R25" s="158"/>
    </row>
    <row r="26" spans="1:18">
      <c r="A26" s="18"/>
      <c r="B26" s="14"/>
      <c r="C26" s="14"/>
      <c r="D26" s="39"/>
      <c r="E26" s="39"/>
      <c r="F26" s="39"/>
      <c r="G26" s="81"/>
    </row>
    <row r="27" spans="1:18">
      <c r="A27" s="138"/>
      <c r="B27" s="123"/>
      <c r="C27" s="139"/>
      <c r="D27" s="139"/>
      <c r="E27" s="139"/>
      <c r="F27" s="139"/>
      <c r="G27" s="18"/>
    </row>
    <row r="28" spans="1:18">
      <c r="A28" s="18"/>
      <c r="B28" s="18"/>
      <c r="C28" s="36"/>
      <c r="D28" s="36"/>
      <c r="E28" s="36"/>
      <c r="F28" s="36"/>
    </row>
    <row r="29" spans="1:18">
      <c r="A29" s="18"/>
      <c r="B29" s="18"/>
      <c r="C29" s="36"/>
      <c r="D29" s="36"/>
      <c r="E29" s="36"/>
      <c r="F29" s="36"/>
    </row>
    <row r="30" spans="1:18">
      <c r="A30" s="80"/>
      <c r="B30" s="30"/>
      <c r="C30" s="82"/>
      <c r="D30" s="36"/>
      <c r="E30" s="36"/>
      <c r="F30" s="36"/>
    </row>
    <row r="32" spans="1:18">
      <c r="G32" s="180"/>
      <c r="H32" s="180"/>
    </row>
  </sheetData>
  <sheetProtection algorithmName="SHA-512" hashValue="+qIk/vKe+49dzOOjvK0N7RqgVPmP4Aj9KXyM6w6Bq5gDd8r5fpdscT4IwNFXARMkKhbXG1+MR5J7VfbhBVIR+A==" saltValue="ZIiRaoxWySiwWj0XvugQCQ==" spinCount="100000" sheet="1" objects="1" scenarios="1"/>
  <mergeCells count="4">
    <mergeCell ref="B23:L23"/>
    <mergeCell ref="D9:H9"/>
    <mergeCell ref="B21:L21"/>
    <mergeCell ref="B24:L24"/>
  </mergeCells>
  <pageMargins left="0.7" right="0.7" top="0.75" bottom="0.75" header="0.3" footer="0.3"/>
  <pageSetup paperSize="9" scale="85"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6BF9-F5BB-4311-ACD6-8F47253BCA60}">
  <sheetPr codeName="Sheet12"/>
  <dimension ref="B2:K35"/>
  <sheetViews>
    <sheetView topLeftCell="A7" zoomScaleNormal="100" workbookViewId="0"/>
  </sheetViews>
  <sheetFormatPr defaultColWidth="8.54296875" defaultRowHeight="14.5"/>
  <cols>
    <col min="1" max="1" width="3.453125" style="19" customWidth="1"/>
    <col min="2" max="2" width="57.1796875" style="19" customWidth="1"/>
    <col min="3" max="4" width="21.54296875" style="19" customWidth="1"/>
    <col min="5" max="5" width="29.81640625" style="19" customWidth="1"/>
    <col min="6" max="10" width="21.54296875" style="19" customWidth="1"/>
    <col min="11" max="12" width="10.54296875" style="19" customWidth="1"/>
    <col min="13" max="13" width="18" style="19" customWidth="1"/>
    <col min="14" max="14" width="23.54296875" style="19" customWidth="1"/>
    <col min="15" max="15" width="13.453125" style="19" customWidth="1"/>
    <col min="16" max="16" width="12.54296875" style="19" customWidth="1"/>
    <col min="17" max="17" width="36.54296875" style="19" customWidth="1"/>
    <col min="18" max="18" width="17.54296875" style="19" customWidth="1"/>
    <col min="19" max="19" width="23.453125" style="19" customWidth="1"/>
    <col min="20" max="20" width="14.453125" style="19" customWidth="1"/>
    <col min="21" max="21" width="19.54296875" style="19" customWidth="1"/>
    <col min="22" max="22" width="20.54296875" style="19" customWidth="1"/>
    <col min="23" max="16384" width="8.54296875" style="19"/>
  </cols>
  <sheetData>
    <row r="2" spans="2:10">
      <c r="F2" s="107" t="s">
        <v>102</v>
      </c>
    </row>
    <row r="7" spans="2:10">
      <c r="B7" s="99" t="s">
        <v>75</v>
      </c>
    </row>
    <row r="8" spans="2:10">
      <c r="B8" s="96" t="s">
        <v>349</v>
      </c>
      <c r="C8" s="339" t="s">
        <v>350</v>
      </c>
      <c r="D8" s="339" t="s">
        <v>274</v>
      </c>
      <c r="E8" s="339" t="s">
        <v>275</v>
      </c>
      <c r="F8" s="339" t="s">
        <v>276</v>
      </c>
    </row>
    <row r="9" spans="2:10">
      <c r="B9" s="290" t="s">
        <v>351</v>
      </c>
      <c r="C9" s="134">
        <f>SUM(D9:F9)</f>
        <v>31501706</v>
      </c>
      <c r="D9" s="137">
        <v>22676623</v>
      </c>
      <c r="E9" s="137">
        <v>3462702</v>
      </c>
      <c r="F9" s="137">
        <v>5362381</v>
      </c>
    </row>
    <row r="10" spans="2:10" ht="14.9" customHeight="1" thickBot="1">
      <c r="B10" s="364" t="s">
        <v>352</v>
      </c>
      <c r="C10" s="274">
        <f>SUM(D10:F10)</f>
        <v>8196952</v>
      </c>
      <c r="D10" s="275">
        <v>6807321</v>
      </c>
      <c r="E10" s="275">
        <v>1349804</v>
      </c>
      <c r="F10" s="275">
        <v>39827</v>
      </c>
    </row>
    <row r="13" spans="2:10">
      <c r="B13" s="99" t="s">
        <v>76</v>
      </c>
    </row>
    <row r="14" spans="2:10">
      <c r="B14" s="276" t="s">
        <v>353</v>
      </c>
      <c r="C14" s="528" t="s">
        <v>274</v>
      </c>
      <c r="D14" s="528"/>
      <c r="E14" s="528"/>
      <c r="F14" s="528"/>
      <c r="G14" s="528" t="s">
        <v>275</v>
      </c>
      <c r="H14" s="528"/>
      <c r="I14" s="528" t="s">
        <v>276</v>
      </c>
      <c r="J14" s="528"/>
    </row>
    <row r="15" spans="2:10">
      <c r="B15" s="287" t="s">
        <v>354</v>
      </c>
      <c r="C15" s="281" t="s">
        <v>355</v>
      </c>
      <c r="D15" s="282"/>
      <c r="E15" s="281" t="s">
        <v>356</v>
      </c>
      <c r="F15" s="282"/>
      <c r="G15" s="281" t="s">
        <v>357</v>
      </c>
      <c r="H15" s="282"/>
      <c r="I15" s="281" t="s">
        <v>358</v>
      </c>
      <c r="J15" s="282"/>
    </row>
    <row r="16" spans="2:10" ht="24">
      <c r="B16" s="287" t="s">
        <v>359</v>
      </c>
      <c r="C16" s="433" t="s">
        <v>360</v>
      </c>
      <c r="D16" s="282"/>
      <c r="E16" s="433" t="s">
        <v>361</v>
      </c>
      <c r="F16" s="282"/>
      <c r="G16" s="433" t="s">
        <v>362</v>
      </c>
      <c r="H16" s="282"/>
      <c r="I16" s="433" t="s">
        <v>363</v>
      </c>
      <c r="J16" s="282"/>
    </row>
    <row r="17" spans="2:10">
      <c r="B17" s="287" t="s">
        <v>364</v>
      </c>
      <c r="C17" s="433" t="s">
        <v>365</v>
      </c>
      <c r="D17" s="282"/>
      <c r="E17" s="433" t="s">
        <v>365</v>
      </c>
      <c r="F17" s="282"/>
      <c r="G17" s="433" t="s">
        <v>365</v>
      </c>
      <c r="H17" s="282"/>
      <c r="I17" s="433" t="s">
        <v>365</v>
      </c>
      <c r="J17" s="282"/>
    </row>
    <row r="18" spans="2:10">
      <c r="B18" s="287" t="s">
        <v>366</v>
      </c>
      <c r="C18" s="433" t="s">
        <v>367</v>
      </c>
      <c r="D18" s="282"/>
      <c r="E18" s="433" t="s">
        <v>367</v>
      </c>
      <c r="F18" s="282"/>
      <c r="G18" s="433" t="s">
        <v>367</v>
      </c>
      <c r="H18" s="282"/>
      <c r="I18" s="433" t="s">
        <v>367</v>
      </c>
      <c r="J18" s="282"/>
    </row>
    <row r="19" spans="2:10">
      <c r="B19" s="287" t="s">
        <v>368</v>
      </c>
      <c r="C19" s="283">
        <v>40756</v>
      </c>
      <c r="D19" s="282"/>
      <c r="E19" s="283">
        <v>40756</v>
      </c>
      <c r="F19" s="282"/>
      <c r="G19" s="283">
        <v>43101</v>
      </c>
      <c r="H19" s="282"/>
      <c r="I19" s="283">
        <v>44166</v>
      </c>
      <c r="J19" s="282"/>
    </row>
    <row r="20" spans="2:10">
      <c r="B20" s="287" t="s">
        <v>369</v>
      </c>
      <c r="C20" s="433" t="s">
        <v>370</v>
      </c>
      <c r="D20" s="282"/>
      <c r="E20" s="433" t="s">
        <v>370</v>
      </c>
      <c r="F20" s="282"/>
      <c r="G20" s="433" t="s">
        <v>370</v>
      </c>
      <c r="H20" s="282"/>
      <c r="I20" s="433" t="s">
        <v>370</v>
      </c>
      <c r="J20" s="282"/>
    </row>
    <row r="21" spans="2:10" ht="65.900000000000006" customHeight="1">
      <c r="B21" s="287" t="s">
        <v>371</v>
      </c>
      <c r="C21" s="526" t="s">
        <v>1126</v>
      </c>
      <c r="D21" s="526"/>
      <c r="E21" s="526" t="s">
        <v>1034</v>
      </c>
      <c r="F21" s="526"/>
      <c r="G21" s="526" t="s">
        <v>372</v>
      </c>
      <c r="H21" s="526"/>
      <c r="I21" s="526" t="s">
        <v>373</v>
      </c>
      <c r="J21" s="526"/>
    </row>
    <row r="22" spans="2:10" ht="14.9" customHeight="1">
      <c r="B22" s="287" t="s">
        <v>374</v>
      </c>
      <c r="C22" s="443" t="s">
        <v>1041</v>
      </c>
      <c r="D22" s="443"/>
      <c r="E22" s="443" t="s">
        <v>375</v>
      </c>
      <c r="F22" s="442"/>
      <c r="G22" s="526" t="s">
        <v>376</v>
      </c>
      <c r="H22" s="526"/>
      <c r="I22" s="526" t="s">
        <v>377</v>
      </c>
      <c r="J22" s="526"/>
    </row>
    <row r="23" spans="2:10">
      <c r="B23" s="287" t="s">
        <v>378</v>
      </c>
      <c r="C23" s="443" t="s">
        <v>1042</v>
      </c>
      <c r="D23" s="443"/>
      <c r="E23" s="443" t="s">
        <v>1043</v>
      </c>
      <c r="F23" s="442"/>
      <c r="G23" s="527" t="s">
        <v>1111</v>
      </c>
      <c r="H23" s="527"/>
      <c r="I23" s="527" t="s">
        <v>1113</v>
      </c>
      <c r="J23" s="527"/>
    </row>
    <row r="24" spans="2:10">
      <c r="B24" s="287" t="s">
        <v>379</v>
      </c>
      <c r="C24" s="459" t="s">
        <v>1110</v>
      </c>
      <c r="D24" s="444"/>
      <c r="E24" s="444" t="s">
        <v>1044</v>
      </c>
      <c r="F24" s="442"/>
      <c r="G24" s="527" t="s">
        <v>1112</v>
      </c>
      <c r="H24" s="527"/>
      <c r="I24" s="527" t="s">
        <v>1114</v>
      </c>
      <c r="J24" s="527"/>
    </row>
    <row r="25" spans="2:10" ht="28" customHeight="1">
      <c r="B25" s="287" t="s">
        <v>380</v>
      </c>
      <c r="C25" s="442" t="s">
        <v>1036</v>
      </c>
      <c r="D25" s="442"/>
      <c r="E25" s="442" t="s">
        <v>1036</v>
      </c>
      <c r="F25" s="442"/>
      <c r="G25" s="526" t="s">
        <v>1037</v>
      </c>
      <c r="H25" s="526"/>
      <c r="I25" s="526" t="s">
        <v>1035</v>
      </c>
      <c r="J25" s="526"/>
    </row>
    <row r="26" spans="2:10" ht="19">
      <c r="B26" s="287" t="s">
        <v>381</v>
      </c>
      <c r="C26" s="433" t="s">
        <v>370</v>
      </c>
      <c r="D26" s="282"/>
      <c r="E26" s="433" t="s">
        <v>370</v>
      </c>
      <c r="F26" s="282"/>
      <c r="G26" s="526" t="s">
        <v>370</v>
      </c>
      <c r="H26" s="526"/>
      <c r="I26" s="526" t="s">
        <v>227</v>
      </c>
      <c r="J26" s="526"/>
    </row>
    <row r="27" spans="2:10" ht="48" customHeight="1">
      <c r="B27" s="287" t="s">
        <v>382</v>
      </c>
      <c r="C27" s="526" t="s">
        <v>383</v>
      </c>
      <c r="D27" s="526"/>
      <c r="E27" s="526" t="s">
        <v>384</v>
      </c>
      <c r="F27" s="526"/>
      <c r="G27" s="526" t="s">
        <v>385</v>
      </c>
      <c r="H27" s="526"/>
      <c r="I27" s="526" t="s">
        <v>386</v>
      </c>
      <c r="J27" s="526"/>
    </row>
    <row r="28" spans="2:10">
      <c r="B28" s="287" t="s">
        <v>387</v>
      </c>
      <c r="C28" s="433" t="s">
        <v>388</v>
      </c>
      <c r="D28" s="433"/>
      <c r="E28" s="433" t="s">
        <v>388</v>
      </c>
      <c r="F28" s="433"/>
      <c r="G28" s="433" t="s">
        <v>388</v>
      </c>
      <c r="H28" s="433"/>
      <c r="I28" s="433" t="s">
        <v>388</v>
      </c>
      <c r="J28" s="433"/>
    </row>
    <row r="29" spans="2:10" ht="21.65" customHeight="1">
      <c r="B29" s="287" t="s">
        <v>389</v>
      </c>
      <c r="C29" s="526" t="s">
        <v>390</v>
      </c>
      <c r="D29" s="526"/>
      <c r="E29" s="526" t="s">
        <v>390</v>
      </c>
      <c r="F29" s="526"/>
      <c r="G29" s="526" t="s">
        <v>391</v>
      </c>
      <c r="H29" s="526"/>
      <c r="I29" s="433" t="s">
        <v>391</v>
      </c>
      <c r="J29" s="282"/>
    </row>
    <row r="30" spans="2:10" ht="28.5">
      <c r="B30" s="287" t="s">
        <v>392</v>
      </c>
      <c r="C30" s="433" t="s">
        <v>393</v>
      </c>
      <c r="D30" s="282"/>
      <c r="E30" s="433" t="s">
        <v>393</v>
      </c>
      <c r="F30" s="282"/>
      <c r="G30" s="433" t="s">
        <v>393</v>
      </c>
      <c r="H30" s="282"/>
      <c r="I30" s="433" t="s">
        <v>393</v>
      </c>
      <c r="J30" s="282"/>
    </row>
    <row r="31" spans="2:10" ht="34" customHeight="1">
      <c r="B31" s="287" t="s">
        <v>394</v>
      </c>
      <c r="C31" s="526" t="s">
        <v>1160</v>
      </c>
      <c r="D31" s="526"/>
      <c r="E31" s="526" t="s">
        <v>395</v>
      </c>
      <c r="F31" s="526"/>
      <c r="G31" s="526" t="s">
        <v>396</v>
      </c>
      <c r="H31" s="526"/>
      <c r="I31" s="433" t="s">
        <v>396</v>
      </c>
      <c r="J31" s="282"/>
    </row>
    <row r="32" spans="2:10" ht="29.15" customHeight="1">
      <c r="B32" s="287" t="s">
        <v>397</v>
      </c>
      <c r="C32" s="526" t="s">
        <v>398</v>
      </c>
      <c r="D32" s="526"/>
      <c r="E32" s="526" t="s">
        <v>399</v>
      </c>
      <c r="F32" s="526"/>
      <c r="G32" s="526" t="s">
        <v>1159</v>
      </c>
      <c r="H32" s="526"/>
      <c r="I32" s="433" t="s">
        <v>1159</v>
      </c>
      <c r="J32" s="282"/>
    </row>
    <row r="33" spans="2:11" ht="40.5" customHeight="1">
      <c r="B33" s="287" t="s">
        <v>400</v>
      </c>
      <c r="C33" s="526" t="s">
        <v>401</v>
      </c>
      <c r="D33" s="526"/>
      <c r="E33" s="526" t="s">
        <v>401</v>
      </c>
      <c r="F33" s="526"/>
      <c r="G33" s="526" t="s">
        <v>1033</v>
      </c>
      <c r="H33" s="526"/>
      <c r="I33" s="526" t="s">
        <v>1032</v>
      </c>
      <c r="J33" s="526"/>
      <c r="K33" s="277"/>
    </row>
    <row r="34" spans="2:11" ht="19">
      <c r="B34" s="287" t="s">
        <v>402</v>
      </c>
      <c r="C34" s="433" t="s">
        <v>393</v>
      </c>
      <c r="D34" s="282"/>
      <c r="E34" s="433" t="s">
        <v>393</v>
      </c>
      <c r="F34" s="282"/>
      <c r="G34" s="433" t="s">
        <v>393</v>
      </c>
      <c r="H34" s="282"/>
      <c r="I34" s="433" t="s">
        <v>393</v>
      </c>
      <c r="J34" s="284"/>
    </row>
    <row r="35" spans="2:11" ht="47" customHeight="1" thickBot="1">
      <c r="B35" s="288" t="s">
        <v>403</v>
      </c>
      <c r="C35" s="285" t="s">
        <v>404</v>
      </c>
      <c r="D35" s="286"/>
      <c r="E35" s="285" t="s">
        <v>404</v>
      </c>
      <c r="F35" s="286"/>
      <c r="G35" s="285" t="s">
        <v>404</v>
      </c>
      <c r="H35" s="286"/>
      <c r="I35" s="285" t="s">
        <v>404</v>
      </c>
      <c r="J35" s="286"/>
    </row>
  </sheetData>
  <sheetProtection algorithmName="SHA-512" hashValue="OdcDHGqppmArSVqpZQl8AM+H3oI7v8CA3MLbrrhKLU/1DjPrk//9eTm9ijOV6WaHZQGHasxYyDsNX1EQpGP3ig==" saltValue="zolPmQKvSp0RvXhakOJzGw==" spinCount="100000" sheet="1" objects="1" scenarios="1"/>
  <mergeCells count="34">
    <mergeCell ref="I24:J24"/>
    <mergeCell ref="I25:J25"/>
    <mergeCell ref="C14:F14"/>
    <mergeCell ref="G14:H14"/>
    <mergeCell ref="I14:J14"/>
    <mergeCell ref="G22:H22"/>
    <mergeCell ref="I21:J21"/>
    <mergeCell ref="C21:D21"/>
    <mergeCell ref="E21:F21"/>
    <mergeCell ref="G21:H21"/>
    <mergeCell ref="I33:J33"/>
    <mergeCell ref="I22:J22"/>
    <mergeCell ref="C33:D33"/>
    <mergeCell ref="E33:F33"/>
    <mergeCell ref="G33:H33"/>
    <mergeCell ref="C32:D32"/>
    <mergeCell ref="E32:F32"/>
    <mergeCell ref="G32:H32"/>
    <mergeCell ref="C29:D29"/>
    <mergeCell ref="I27:J27"/>
    <mergeCell ref="G29:H29"/>
    <mergeCell ref="C31:D31"/>
    <mergeCell ref="I26:J26"/>
    <mergeCell ref="G23:H23"/>
    <mergeCell ref="I23:J23"/>
    <mergeCell ref="G24:H24"/>
    <mergeCell ref="E31:F31"/>
    <mergeCell ref="G31:H31"/>
    <mergeCell ref="G25:H25"/>
    <mergeCell ref="E29:F29"/>
    <mergeCell ref="C27:D27"/>
    <mergeCell ref="G27:H27"/>
    <mergeCell ref="E27:F27"/>
    <mergeCell ref="G26:H2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0F32-1003-4252-8872-701CB491CB02}">
  <sheetPr codeName="Sheet14"/>
  <dimension ref="B2:G36"/>
  <sheetViews>
    <sheetView topLeftCell="A13" workbookViewId="0"/>
  </sheetViews>
  <sheetFormatPr defaultColWidth="10.54296875" defaultRowHeight="14.5"/>
  <cols>
    <col min="1" max="1" width="3.453125" style="19" customWidth="1"/>
    <col min="2" max="2" width="47.81640625" style="19" customWidth="1"/>
    <col min="3" max="3" width="11.453125" style="19" customWidth="1"/>
    <col min="4" max="4" width="16.54296875" style="19" customWidth="1"/>
    <col min="5" max="5" width="15.54296875" style="19" customWidth="1"/>
    <col min="6" max="6" width="14.453125" style="19" customWidth="1"/>
    <col min="7" max="7" width="18.54296875" style="19" customWidth="1"/>
    <col min="8" max="8" width="18" style="19" customWidth="1"/>
    <col min="9" max="16384" width="10.54296875" style="19"/>
  </cols>
  <sheetData>
    <row r="2" spans="2:7">
      <c r="E2" s="107" t="s">
        <v>102</v>
      </c>
    </row>
    <row r="7" spans="2:7">
      <c r="B7" s="99" t="s">
        <v>77</v>
      </c>
    </row>
    <row r="8" spans="2:7">
      <c r="B8" s="397" t="s">
        <v>405</v>
      </c>
      <c r="C8" s="398">
        <v>2020</v>
      </c>
      <c r="D8" s="339" t="s">
        <v>132</v>
      </c>
      <c r="E8" s="339" t="s">
        <v>133</v>
      </c>
    </row>
    <row r="9" spans="2:7">
      <c r="B9" s="224" t="s">
        <v>406</v>
      </c>
      <c r="C9" s="378">
        <f>SUM(D9:E9)</f>
        <v>1</v>
      </c>
      <c r="D9" s="226">
        <v>1</v>
      </c>
      <c r="E9" s="226">
        <v>0</v>
      </c>
    </row>
    <row r="10" spans="2:7">
      <c r="B10" s="224" t="s">
        <v>407</v>
      </c>
      <c r="C10" s="378">
        <f t="shared" ref="C10:C13" si="0">SUM(D10:E10)</f>
        <v>3</v>
      </c>
      <c r="D10" s="226">
        <v>0</v>
      </c>
      <c r="E10" s="226">
        <v>3</v>
      </c>
    </row>
    <row r="11" spans="2:7">
      <c r="B11" s="224" t="s">
        <v>408</v>
      </c>
      <c r="C11" s="378">
        <f t="shared" si="0"/>
        <v>19</v>
      </c>
      <c r="D11" s="226">
        <v>8</v>
      </c>
      <c r="E11" s="226">
        <v>11</v>
      </c>
      <c r="G11"/>
    </row>
    <row r="12" spans="2:7">
      <c r="B12" s="224" t="s">
        <v>409</v>
      </c>
      <c r="C12" s="378">
        <f t="shared" si="0"/>
        <v>4</v>
      </c>
      <c r="D12" s="226">
        <v>1</v>
      </c>
      <c r="E12" s="226">
        <v>3</v>
      </c>
    </row>
    <row r="13" spans="2:7" ht="15" thickBot="1">
      <c r="B13" s="225" t="s">
        <v>410</v>
      </c>
      <c r="C13" s="379">
        <f t="shared" si="0"/>
        <v>31</v>
      </c>
      <c r="D13" s="227">
        <v>26</v>
      </c>
      <c r="E13" s="227">
        <v>5</v>
      </c>
    </row>
    <row r="16" spans="2:7">
      <c r="B16" s="99" t="s">
        <v>79</v>
      </c>
    </row>
    <row r="17" spans="2:5">
      <c r="B17" s="166" t="s">
        <v>79</v>
      </c>
      <c r="C17" s="396">
        <v>2020</v>
      </c>
      <c r="D17" s="339" t="s">
        <v>132</v>
      </c>
      <c r="E17" s="339" t="s">
        <v>133</v>
      </c>
    </row>
    <row r="18" spans="2:5">
      <c r="B18" s="290" t="s">
        <v>411</v>
      </c>
      <c r="C18" s="229">
        <f>SUM(D18:F18)</f>
        <v>3119.04</v>
      </c>
      <c r="D18" s="231">
        <v>1351.03</v>
      </c>
      <c r="E18" s="231">
        <v>1768.01</v>
      </c>
    </row>
    <row r="19" spans="2:5">
      <c r="B19" s="290" t="s">
        <v>412</v>
      </c>
      <c r="C19" s="229">
        <f>SUM(D19:F19)</f>
        <v>193.57</v>
      </c>
      <c r="D19" s="231">
        <v>188.57</v>
      </c>
      <c r="E19" s="231">
        <v>5</v>
      </c>
    </row>
    <row r="20" spans="2:5">
      <c r="B20" s="290" t="s">
        <v>413</v>
      </c>
      <c r="C20" s="229">
        <f>SUM(D20:F20)</f>
        <v>2925.4700000000003</v>
      </c>
      <c r="D20" s="231">
        <f>1351.03-188.57</f>
        <v>1162.46</v>
      </c>
      <c r="E20" s="231">
        <v>1763.01</v>
      </c>
    </row>
    <row r="21" spans="2:5">
      <c r="B21" s="290" t="s">
        <v>414</v>
      </c>
      <c r="C21" s="233">
        <f>C19/C18</f>
        <v>6.2060762285831537E-2</v>
      </c>
      <c r="D21" s="234">
        <f>D19/D18</f>
        <v>0.13957499093284384</v>
      </c>
      <c r="E21" s="234">
        <v>2.8280383029507753E-3</v>
      </c>
    </row>
    <row r="22" spans="2:5">
      <c r="B22" s="290" t="s">
        <v>415</v>
      </c>
      <c r="C22" s="229">
        <f>SUM(D22:F22)</f>
        <v>1448.1399999999999</v>
      </c>
      <c r="D22" s="231">
        <v>1.03</v>
      </c>
      <c r="E22" s="231">
        <v>1447.11</v>
      </c>
    </row>
    <row r="23" spans="2:5" ht="15" thickBot="1">
      <c r="B23" s="228" t="s">
        <v>416</v>
      </c>
      <c r="C23" s="230">
        <f>SUM(D23:F23)</f>
        <v>6.47</v>
      </c>
      <c r="D23" s="232">
        <v>6.47</v>
      </c>
      <c r="E23" s="232">
        <v>0</v>
      </c>
    </row>
    <row r="26" spans="2:5">
      <c r="B26" s="97" t="s">
        <v>51</v>
      </c>
      <c r="C26" s="100">
        <v>2020</v>
      </c>
    </row>
    <row r="27" spans="2:5">
      <c r="B27" s="40" t="s">
        <v>417</v>
      </c>
      <c r="C27" s="165">
        <v>0</v>
      </c>
    </row>
    <row r="28" spans="2:5" ht="15" thickBot="1">
      <c r="B28" s="53" t="s">
        <v>418</v>
      </c>
      <c r="C28" s="309">
        <v>0</v>
      </c>
    </row>
    <row r="31" spans="2:5">
      <c r="B31" s="99" t="s">
        <v>419</v>
      </c>
    </row>
    <row r="32" spans="2:5">
      <c r="B32" s="97" t="s">
        <v>420</v>
      </c>
      <c r="C32" s="339" t="s">
        <v>421</v>
      </c>
    </row>
    <row r="33" spans="2:3">
      <c r="B33" s="290" t="s">
        <v>422</v>
      </c>
      <c r="C33" s="208">
        <f>2/3</f>
        <v>0.66666666666666663</v>
      </c>
    </row>
    <row r="34" spans="2:3">
      <c r="B34" s="290" t="s">
        <v>423</v>
      </c>
      <c r="C34" s="358" t="s">
        <v>424</v>
      </c>
    </row>
    <row r="35" spans="2:3" ht="15" thickBot="1">
      <c r="B35" s="364" t="s">
        <v>425</v>
      </c>
      <c r="C35" s="359" t="s">
        <v>424</v>
      </c>
    </row>
    <row r="36" spans="2:3" ht="71" customHeight="1">
      <c r="B36" s="529" t="s">
        <v>426</v>
      </c>
      <c r="C36" s="529"/>
    </row>
  </sheetData>
  <sheetProtection algorithmName="SHA-512" hashValue="pKopyV1pPuuF4j6z8ET34h2O5cFpwQvSXPMbBUjKC2Yk77d7XbKkB+A+LzQLkgCkFEVHD4pYisywb+9uQMv5aA==" saltValue="AIJGfWG3CBqx/4DbvXl5tw==" spinCount="100000" sheet="1" objects="1" scenarios="1"/>
  <mergeCells count="1">
    <mergeCell ref="B36:C36"/>
  </mergeCells>
  <pageMargins left="0.7" right="0.7" top="0.75" bottom="0.75" header="0.3" footer="0.3"/>
  <ignoredErrors>
    <ignoredError sqref="C21" formula="1"/>
    <ignoredError sqref="C34:C35"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0601-9597-4317-B080-972AEEF24ACE}">
  <sheetPr codeName="Sheet15"/>
  <dimension ref="B2:E59"/>
  <sheetViews>
    <sheetView topLeftCell="A25" workbookViewId="0">
      <selection activeCell="C27" sqref="C27"/>
    </sheetView>
  </sheetViews>
  <sheetFormatPr defaultColWidth="8.54296875" defaultRowHeight="14.5"/>
  <cols>
    <col min="1" max="1" width="3.453125" style="19" customWidth="1"/>
    <col min="2" max="2" width="38.54296875" style="19" customWidth="1"/>
    <col min="3" max="5" width="24.1796875" style="19" customWidth="1"/>
    <col min="6" max="7" width="10.453125" style="19" customWidth="1"/>
    <col min="8" max="8" width="5" style="19" customWidth="1"/>
    <col min="9" max="9" width="27.54296875" style="19" bestFit="1" customWidth="1"/>
    <col min="10" max="10" width="15.453125" style="19" customWidth="1"/>
    <col min="11" max="11" width="16.54296875" style="19" customWidth="1"/>
    <col min="12" max="12" width="15.54296875" style="19" customWidth="1"/>
    <col min="13" max="16384" width="8.54296875" style="19"/>
  </cols>
  <sheetData>
    <row r="2" spans="2:5">
      <c r="E2" s="107" t="s">
        <v>102</v>
      </c>
    </row>
    <row r="7" spans="2:5">
      <c r="B7" s="99" t="s">
        <v>82</v>
      </c>
    </row>
    <row r="8" spans="2:5">
      <c r="B8" s="97" t="s">
        <v>427</v>
      </c>
      <c r="C8" s="339" t="s">
        <v>428</v>
      </c>
      <c r="D8" s="339" t="s">
        <v>429</v>
      </c>
      <c r="E8" s="339" t="s">
        <v>430</v>
      </c>
    </row>
    <row r="9" spans="2:5">
      <c r="B9" s="40" t="s">
        <v>431</v>
      </c>
      <c r="C9" s="382">
        <v>1120</v>
      </c>
      <c r="D9" s="382">
        <v>0</v>
      </c>
      <c r="E9" s="382">
        <v>1120</v>
      </c>
    </row>
    <row r="10" spans="2:5">
      <c r="B10" s="40" t="s">
        <v>432</v>
      </c>
      <c r="C10" s="382">
        <v>0.5</v>
      </c>
      <c r="D10" s="382">
        <v>0.5</v>
      </c>
      <c r="E10" s="382">
        <v>0</v>
      </c>
    </row>
    <row r="11" spans="2:5">
      <c r="B11" s="40" t="s">
        <v>433</v>
      </c>
      <c r="C11" s="382">
        <v>2750</v>
      </c>
      <c r="D11" s="382">
        <v>0</v>
      </c>
      <c r="E11" s="382">
        <v>2750</v>
      </c>
    </row>
    <row r="12" spans="2:5">
      <c r="B12" s="40" t="s">
        <v>434</v>
      </c>
      <c r="C12" s="382">
        <v>890</v>
      </c>
      <c r="D12" s="382">
        <v>0</v>
      </c>
      <c r="E12" s="382">
        <v>890</v>
      </c>
    </row>
    <row r="13" spans="2:5">
      <c r="B13" s="40" t="s">
        <v>435</v>
      </c>
      <c r="C13" s="382">
        <v>1380</v>
      </c>
      <c r="D13" s="382">
        <v>0</v>
      </c>
      <c r="E13" s="382">
        <v>1380</v>
      </c>
    </row>
    <row r="14" spans="2:5">
      <c r="B14" s="40" t="s">
        <v>436</v>
      </c>
      <c r="C14" s="382">
        <v>7.0000000000000007E-2</v>
      </c>
      <c r="D14" s="382">
        <v>0</v>
      </c>
      <c r="E14" s="382">
        <v>7.0000000000000007E-2</v>
      </c>
    </row>
    <row r="15" spans="2:5">
      <c r="B15" s="40" t="s">
        <v>437</v>
      </c>
      <c r="C15" s="382">
        <v>15</v>
      </c>
      <c r="D15" s="382">
        <v>15</v>
      </c>
      <c r="E15" s="382">
        <v>0</v>
      </c>
    </row>
    <row r="16" spans="2:5">
      <c r="B16" s="40" t="s">
        <v>438</v>
      </c>
      <c r="C16" s="382">
        <v>1206</v>
      </c>
      <c r="D16" s="382">
        <v>1206</v>
      </c>
      <c r="E16" s="382">
        <v>0</v>
      </c>
    </row>
    <row r="17" spans="2:5">
      <c r="B17" s="40" t="s">
        <v>439</v>
      </c>
      <c r="C17" s="382">
        <v>1</v>
      </c>
      <c r="D17" s="382">
        <v>1</v>
      </c>
      <c r="E17" s="382">
        <v>0</v>
      </c>
    </row>
    <row r="18" spans="2:5">
      <c r="B18" s="40" t="s">
        <v>440</v>
      </c>
      <c r="C18" s="382">
        <v>0.28999999999999998</v>
      </c>
      <c r="D18" s="382">
        <v>0.28999999999999998</v>
      </c>
      <c r="E18" s="382">
        <v>0</v>
      </c>
    </row>
    <row r="19" spans="2:5">
      <c r="B19" s="40" t="s">
        <v>441</v>
      </c>
      <c r="C19" s="382">
        <v>31</v>
      </c>
      <c r="D19" s="382">
        <v>31</v>
      </c>
      <c r="E19" s="382">
        <v>0</v>
      </c>
    </row>
    <row r="20" spans="2:5">
      <c r="B20" s="40" t="s">
        <v>442</v>
      </c>
      <c r="C20" s="382">
        <v>6.68</v>
      </c>
      <c r="D20" s="382">
        <v>6.68</v>
      </c>
      <c r="E20" s="382">
        <v>0</v>
      </c>
    </row>
    <row r="21" spans="2:5">
      <c r="B21" s="40" t="s">
        <v>443</v>
      </c>
      <c r="C21" s="382">
        <v>0.4</v>
      </c>
      <c r="D21" s="382">
        <v>0</v>
      </c>
      <c r="E21" s="382">
        <v>0.4</v>
      </c>
    </row>
    <row r="22" spans="2:5">
      <c r="B22" s="40" t="s">
        <v>444</v>
      </c>
      <c r="C22" s="382">
        <v>8196952</v>
      </c>
      <c r="D22" s="382">
        <v>0</v>
      </c>
      <c r="E22" s="382">
        <v>8196952</v>
      </c>
    </row>
    <row r="23" spans="2:5" ht="15" thickBot="1">
      <c r="B23" s="256" t="s">
        <v>445</v>
      </c>
      <c r="C23" s="383">
        <f>SUM(C9:C22)</f>
        <v>8204352.9400000004</v>
      </c>
      <c r="D23" s="383">
        <f>SUM(D9:D22)</f>
        <v>1260.47</v>
      </c>
      <c r="E23" s="383">
        <f>SUM(E9:E22)</f>
        <v>8203092.4699999997</v>
      </c>
    </row>
    <row r="24" spans="2:5">
      <c r="B24" s="272"/>
      <c r="C24" s="273"/>
      <c r="D24" s="273"/>
      <c r="E24" s="273"/>
    </row>
    <row r="25" spans="2:5">
      <c r="B25" s="272"/>
      <c r="C25" s="273"/>
      <c r="D25" s="273"/>
      <c r="E25" s="273"/>
    </row>
    <row r="26" spans="2:5">
      <c r="B26" s="97" t="s">
        <v>446</v>
      </c>
      <c r="C26" s="339" t="s">
        <v>428</v>
      </c>
      <c r="D26" s="339" t="s">
        <v>447</v>
      </c>
      <c r="E26" s="273"/>
    </row>
    <row r="27" spans="2:5">
      <c r="B27" s="269" t="s">
        <v>448</v>
      </c>
      <c r="C27" s="384">
        <f>C23</f>
        <v>8204352.9400000004</v>
      </c>
      <c r="D27" s="389">
        <f>(E41+E36)/C27</f>
        <v>1.5363429745380991E-4</v>
      </c>
      <c r="E27" s="273"/>
    </row>
    <row r="28" spans="2:5" ht="15" thickBot="1">
      <c r="B28" s="181" t="s">
        <v>449</v>
      </c>
      <c r="C28" s="386">
        <f>C27-C22</f>
        <v>7400.9400000004098</v>
      </c>
      <c r="D28" s="388">
        <f>(E41+E36)/C28</f>
        <v>0.17031214953775201</v>
      </c>
      <c r="E28" s="273"/>
    </row>
    <row r="29" spans="2:5">
      <c r="B29" s="123"/>
      <c r="C29" s="387"/>
      <c r="D29" s="390"/>
      <c r="E29" s="273"/>
    </row>
    <row r="30" spans="2:5">
      <c r="B30" s="272"/>
      <c r="C30" s="273"/>
      <c r="D30" s="273"/>
      <c r="E30" s="273"/>
    </row>
    <row r="31" spans="2:5">
      <c r="B31" s="115" t="s">
        <v>84</v>
      </c>
      <c r="C31" s="339" t="s">
        <v>450</v>
      </c>
      <c r="D31" s="339" t="s">
        <v>451</v>
      </c>
      <c r="E31" s="339" t="s">
        <v>182</v>
      </c>
    </row>
    <row r="32" spans="2:5">
      <c r="B32" s="530" t="s">
        <v>452</v>
      </c>
      <c r="C32" s="530"/>
      <c r="D32" s="530"/>
      <c r="E32" s="530"/>
    </row>
    <row r="33" spans="2:5">
      <c r="B33" s="40" t="s">
        <v>453</v>
      </c>
      <c r="C33" s="382">
        <v>0</v>
      </c>
      <c r="D33" s="382">
        <v>0</v>
      </c>
      <c r="E33" s="382">
        <v>0</v>
      </c>
    </row>
    <row r="34" spans="2:5">
      <c r="B34" s="40" t="s">
        <v>454</v>
      </c>
      <c r="C34" s="382">
        <v>0</v>
      </c>
      <c r="D34" s="382">
        <v>0.28999999999999998</v>
      </c>
      <c r="E34" s="382">
        <v>0.28999999999999998</v>
      </c>
    </row>
    <row r="35" spans="2:5">
      <c r="B35" s="40" t="s">
        <v>455</v>
      </c>
      <c r="C35" s="382">
        <v>0</v>
      </c>
      <c r="D35" s="382">
        <v>0</v>
      </c>
      <c r="E35" s="382">
        <v>0</v>
      </c>
    </row>
    <row r="36" spans="2:5">
      <c r="B36" s="56" t="s">
        <v>182</v>
      </c>
      <c r="C36" s="385">
        <v>0</v>
      </c>
      <c r="D36" s="385">
        <v>0.28999999999999998</v>
      </c>
      <c r="E36" s="385">
        <v>0.28999999999999998</v>
      </c>
    </row>
    <row r="37" spans="2:5">
      <c r="B37" s="530" t="s">
        <v>456</v>
      </c>
      <c r="C37" s="530"/>
      <c r="D37" s="530"/>
      <c r="E37" s="530"/>
    </row>
    <row r="38" spans="2:5">
      <c r="B38" s="40" t="s">
        <v>453</v>
      </c>
      <c r="C38" s="382">
        <v>0</v>
      </c>
      <c r="D38" s="382">
        <v>7.18</v>
      </c>
      <c r="E38" s="382">
        <v>7.18</v>
      </c>
    </row>
    <row r="39" spans="2:5">
      <c r="B39" s="40" t="s">
        <v>454</v>
      </c>
      <c r="C39" s="382">
        <v>0</v>
      </c>
      <c r="D39" s="382">
        <v>1253</v>
      </c>
      <c r="E39" s="382">
        <v>1253</v>
      </c>
    </row>
    <row r="40" spans="2:5">
      <c r="B40" s="40" t="s">
        <v>455</v>
      </c>
      <c r="C40" s="382">
        <v>0</v>
      </c>
      <c r="D40" s="382">
        <v>0</v>
      </c>
      <c r="E40" s="382">
        <v>0</v>
      </c>
    </row>
    <row r="41" spans="2:5" ht="15" thickBot="1">
      <c r="B41" s="256" t="s">
        <v>182</v>
      </c>
      <c r="C41" s="386">
        <v>0</v>
      </c>
      <c r="D41" s="383">
        <v>1260.18</v>
      </c>
      <c r="E41" s="383">
        <v>1260.18</v>
      </c>
    </row>
    <row r="44" spans="2:5">
      <c r="B44" s="115" t="s">
        <v>85</v>
      </c>
      <c r="C44" s="339" t="s">
        <v>450</v>
      </c>
      <c r="D44" s="339" t="s">
        <v>451</v>
      </c>
      <c r="E44" s="339" t="s">
        <v>182</v>
      </c>
    </row>
    <row r="45" spans="2:5">
      <c r="B45" s="530" t="s">
        <v>452</v>
      </c>
      <c r="C45" s="530"/>
      <c r="D45" s="530"/>
      <c r="E45" s="530"/>
    </row>
    <row r="46" spans="2:5">
      <c r="B46" s="40" t="s">
        <v>457</v>
      </c>
      <c r="C46" s="382">
        <v>0</v>
      </c>
      <c r="D46" s="382">
        <v>0</v>
      </c>
      <c r="E46" s="382">
        <v>0</v>
      </c>
    </row>
    <row r="47" spans="2:5">
      <c r="B47" s="40" t="s">
        <v>458</v>
      </c>
      <c r="C47" s="382">
        <v>0</v>
      </c>
      <c r="D47" s="382">
        <v>7.0000000000000007E-2</v>
      </c>
      <c r="E47" s="382">
        <v>7.0000000000000007E-2</v>
      </c>
    </row>
    <row r="48" spans="2:5">
      <c r="B48" s="40" t="s">
        <v>459</v>
      </c>
      <c r="C48" s="382">
        <v>0</v>
      </c>
      <c r="D48" s="382">
        <v>890</v>
      </c>
      <c r="E48" s="382">
        <v>890</v>
      </c>
    </row>
    <row r="49" spans="2:5">
      <c r="B49" s="40" t="s">
        <v>460</v>
      </c>
      <c r="C49" s="382">
        <v>8196952.4000000004</v>
      </c>
      <c r="D49" s="382">
        <v>1120</v>
      </c>
      <c r="E49" s="382">
        <v>8198072.4000000004</v>
      </c>
    </row>
    <row r="50" spans="2:5">
      <c r="B50" s="269" t="s">
        <v>182</v>
      </c>
      <c r="C50" s="384">
        <v>8196952.4000000004</v>
      </c>
      <c r="D50" s="384">
        <v>2010.07</v>
      </c>
      <c r="E50" s="384">
        <v>8198962.4699999997</v>
      </c>
    </row>
    <row r="51" spans="2:5">
      <c r="B51" s="530" t="s">
        <v>456</v>
      </c>
      <c r="C51" s="530"/>
      <c r="D51" s="530"/>
      <c r="E51" s="530"/>
    </row>
    <row r="52" spans="2:5">
      <c r="B52" s="40" t="s">
        <v>457</v>
      </c>
      <c r="C52" s="382">
        <v>0</v>
      </c>
      <c r="D52" s="382">
        <v>0</v>
      </c>
      <c r="E52" s="382">
        <v>0</v>
      </c>
    </row>
    <row r="53" spans="2:5">
      <c r="B53" s="40" t="s">
        <v>458</v>
      </c>
      <c r="C53" s="382">
        <v>0</v>
      </c>
      <c r="D53" s="382">
        <v>1380</v>
      </c>
      <c r="E53" s="382">
        <v>1380</v>
      </c>
    </row>
    <row r="54" spans="2:5">
      <c r="B54" s="40" t="s">
        <v>459</v>
      </c>
      <c r="C54" s="382">
        <v>0</v>
      </c>
      <c r="D54" s="382">
        <v>2750</v>
      </c>
      <c r="E54" s="382">
        <v>2750</v>
      </c>
    </row>
    <row r="55" spans="2:5">
      <c r="B55" s="40" t="s">
        <v>460</v>
      </c>
      <c r="C55" s="382">
        <v>0</v>
      </c>
      <c r="D55" s="382">
        <v>0</v>
      </c>
      <c r="E55" s="382">
        <v>0</v>
      </c>
    </row>
    <row r="56" spans="2:5" ht="15" thickBot="1">
      <c r="B56" s="256" t="s">
        <v>182</v>
      </c>
      <c r="C56" s="386">
        <v>0</v>
      </c>
      <c r="D56" s="383">
        <v>4130</v>
      </c>
      <c r="E56" s="383">
        <v>4130</v>
      </c>
    </row>
    <row r="58" spans="2:5">
      <c r="D58" s="235"/>
    </row>
    <row r="59" spans="2:5">
      <c r="D59" s="235"/>
      <c r="E59" s="235"/>
    </row>
  </sheetData>
  <sheetProtection algorithmName="SHA-512" hashValue="98NEwd54aSvecXXMJ/HeLn2MVk9j2dTE4IAurl3neIQorrw/r5SsB2wGHQtu9cSXUYWGBR2sXhEinLSgt0CdXw==" saltValue="TV8dPVbaImKoA7I2ODjllg==" spinCount="100000" sheet="1" objects="1" scenarios="1"/>
  <mergeCells count="4">
    <mergeCell ref="B32:E32"/>
    <mergeCell ref="B37:E37"/>
    <mergeCell ref="B45:E45"/>
    <mergeCell ref="B51:E5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2FAE-A5E5-4E83-9C49-B9E457B6C3F0}">
  <sheetPr codeName="Sheet18"/>
  <dimension ref="B2:C14"/>
  <sheetViews>
    <sheetView zoomScaleNormal="100" workbookViewId="0"/>
  </sheetViews>
  <sheetFormatPr defaultColWidth="8.54296875" defaultRowHeight="14.5"/>
  <cols>
    <col min="1" max="1" width="3.453125" style="19" customWidth="1"/>
    <col min="2" max="2" width="41.1796875" style="19" customWidth="1"/>
    <col min="3" max="3" width="29.1796875" style="19" customWidth="1"/>
    <col min="4" max="4" width="20.453125" style="19" customWidth="1"/>
    <col min="5" max="5" width="25.453125" style="19" customWidth="1"/>
    <col min="6" max="7" width="8.54296875" style="19"/>
    <col min="8" max="8" width="9.54296875" style="19" customWidth="1"/>
    <col min="9" max="9" width="8.54296875" style="19"/>
    <col min="10" max="10" width="11.54296875" style="19" customWidth="1"/>
    <col min="11" max="16384" width="8.54296875" style="19"/>
  </cols>
  <sheetData>
    <row r="2" spans="2:3">
      <c r="C2" s="107" t="s">
        <v>102</v>
      </c>
    </row>
    <row r="6" spans="2:3">
      <c r="B6" s="99" t="s">
        <v>87</v>
      </c>
    </row>
    <row r="7" spans="2:3">
      <c r="B7" s="97" t="s">
        <v>461</v>
      </c>
      <c r="C7" s="339">
        <v>2020</v>
      </c>
    </row>
    <row r="8" spans="2:3" ht="23" customHeight="1">
      <c r="B8" s="290" t="s">
        <v>462</v>
      </c>
      <c r="C8" s="134" t="s">
        <v>463</v>
      </c>
    </row>
    <row r="9" spans="2:3">
      <c r="B9" s="290" t="s">
        <v>269</v>
      </c>
      <c r="C9" s="134">
        <v>3</v>
      </c>
    </row>
    <row r="10" spans="2:3" ht="24.5" customHeight="1">
      <c r="B10" s="290" t="s">
        <v>464</v>
      </c>
      <c r="C10" s="208">
        <v>1</v>
      </c>
    </row>
    <row r="11" spans="2:3" ht="14" customHeight="1">
      <c r="B11" s="228" t="s">
        <v>465</v>
      </c>
      <c r="C11" s="187">
        <v>29332.536139320004</v>
      </c>
    </row>
    <row r="13" spans="2:3">
      <c r="B13" s="290"/>
    </row>
    <row r="14" spans="2:3">
      <c r="B14" s="290"/>
    </row>
  </sheetData>
  <sheetProtection algorithmName="SHA-512" hashValue="qDPtVJMq06Aj4sfhVyjBNef6rxAIJyYs+6iDP5gb2HqY6iSK3X3UkWqVbYH1/OKx2o4ti5YX/sJIU2lZNBECPA==" saltValue="vWP+6VzcuIhvLXEwYQPKNQ==" spinCount="100000" sheet="1" objects="1" scenarios="1"/>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42F4-681E-47B6-8665-78FA7B73E99E}">
  <sheetPr codeName="Sheet19">
    <tabColor rgb="FF92D050"/>
  </sheetPr>
  <dimension ref="A1:F191"/>
  <sheetViews>
    <sheetView topLeftCell="A169" zoomScale="75" zoomScaleNormal="70" workbookViewId="0">
      <selection activeCell="D177" sqref="D177"/>
    </sheetView>
  </sheetViews>
  <sheetFormatPr defaultColWidth="8.54296875" defaultRowHeight="14.5"/>
  <cols>
    <col min="1" max="1" width="3.453125" style="315" customWidth="1"/>
    <col min="2" max="2" width="20.453125" style="315" customWidth="1"/>
    <col min="3" max="3" width="61.453125" style="316" customWidth="1"/>
    <col min="4" max="4" width="123.36328125" style="315" customWidth="1"/>
    <col min="5" max="5" width="30.54296875" style="315" customWidth="1"/>
    <col min="6" max="6" width="20.453125" style="315" customWidth="1"/>
    <col min="7" max="16384" width="8.54296875" style="315"/>
  </cols>
  <sheetData>
    <row r="1" spans="1:6">
      <c r="A1" s="83"/>
      <c r="B1" s="84"/>
      <c r="C1" s="85"/>
      <c r="D1" s="84"/>
      <c r="E1" s="83"/>
    </row>
    <row r="2" spans="1:6">
      <c r="A2" s="83"/>
      <c r="B2" s="84"/>
      <c r="C2" s="85"/>
      <c r="D2" s="293" t="s">
        <v>102</v>
      </c>
      <c r="E2" s="83"/>
    </row>
    <row r="3" spans="1:6">
      <c r="A3" s="83"/>
      <c r="B3" s="84"/>
      <c r="C3" s="85"/>
      <c r="D3" s="86"/>
      <c r="E3" s="83"/>
    </row>
    <row r="4" spans="1:6">
      <c r="A4" s="83"/>
      <c r="B4" s="84"/>
      <c r="C4" s="85"/>
      <c r="D4" s="84"/>
      <c r="E4" s="83"/>
    </row>
    <row r="5" spans="1:6" s="321" customFormat="1">
      <c r="A5" s="83"/>
      <c r="B5" s="84"/>
      <c r="C5" s="85"/>
      <c r="D5" s="84"/>
      <c r="E5" s="83"/>
    </row>
    <row r="6" spans="1:6">
      <c r="A6" s="83"/>
      <c r="B6" s="535" t="s">
        <v>466</v>
      </c>
      <c r="C6" s="535"/>
      <c r="D6" s="84"/>
      <c r="E6" s="83"/>
      <c r="F6" s="83"/>
    </row>
    <row r="7" spans="1:6">
      <c r="A7" s="83"/>
      <c r="B7" s="108" t="s">
        <v>467</v>
      </c>
      <c r="C7" s="109" t="s">
        <v>468</v>
      </c>
      <c r="D7" s="110" t="s">
        <v>469</v>
      </c>
      <c r="E7" s="83"/>
      <c r="F7" s="83"/>
    </row>
    <row r="8" spans="1:6">
      <c r="A8" s="83"/>
      <c r="B8" s="111" t="s">
        <v>470</v>
      </c>
      <c r="C8" s="112" t="s">
        <v>471</v>
      </c>
      <c r="D8" s="322" t="s">
        <v>1128</v>
      </c>
      <c r="E8" s="83"/>
      <c r="F8" s="83"/>
    </row>
    <row r="9" spans="1:6">
      <c r="A9" s="83"/>
      <c r="B9" s="111" t="s">
        <v>472</v>
      </c>
      <c r="C9" s="112" t="s">
        <v>473</v>
      </c>
      <c r="D9" s="322" t="s">
        <v>1183</v>
      </c>
      <c r="E9" s="88"/>
    </row>
    <row r="10" spans="1:6">
      <c r="A10" s="83"/>
      <c r="B10" s="111" t="s">
        <v>474</v>
      </c>
      <c r="C10" s="112" t="s">
        <v>475</v>
      </c>
      <c r="D10" s="322" t="s">
        <v>1184</v>
      </c>
      <c r="E10" s="88"/>
    </row>
    <row r="11" spans="1:6">
      <c r="A11" s="83"/>
      <c r="B11" s="111" t="s">
        <v>476</v>
      </c>
      <c r="C11" s="112" t="s">
        <v>477</v>
      </c>
      <c r="D11" s="322" t="s">
        <v>1129</v>
      </c>
      <c r="E11" s="88"/>
    </row>
    <row r="12" spans="1:6">
      <c r="A12" s="83"/>
      <c r="B12" s="111" t="s">
        <v>478</v>
      </c>
      <c r="C12" s="112" t="s">
        <v>479</v>
      </c>
      <c r="D12" s="322" t="s">
        <v>1129</v>
      </c>
      <c r="E12" s="88"/>
    </row>
    <row r="13" spans="1:6" ht="26">
      <c r="A13" s="83"/>
      <c r="B13" s="111" t="s">
        <v>480</v>
      </c>
      <c r="C13" s="112" t="s">
        <v>481</v>
      </c>
      <c r="D13" s="322" t="s">
        <v>1187</v>
      </c>
      <c r="E13" s="88"/>
    </row>
    <row r="14" spans="1:6">
      <c r="A14" s="83"/>
      <c r="B14" s="111" t="s">
        <v>482</v>
      </c>
      <c r="C14" s="112" t="s">
        <v>483</v>
      </c>
      <c r="D14" s="322" t="s">
        <v>1183</v>
      </c>
      <c r="E14" s="88"/>
    </row>
    <row r="15" spans="1:6">
      <c r="A15" s="83"/>
      <c r="B15" s="111" t="s">
        <v>484</v>
      </c>
      <c r="C15" s="112" t="s">
        <v>485</v>
      </c>
      <c r="D15" s="322" t="s">
        <v>1161</v>
      </c>
      <c r="E15" s="88"/>
    </row>
    <row r="16" spans="1:6">
      <c r="A16" s="83"/>
      <c r="B16" s="111" t="s">
        <v>486</v>
      </c>
      <c r="C16" s="112" t="s">
        <v>487</v>
      </c>
      <c r="D16" s="322" t="s">
        <v>1170</v>
      </c>
      <c r="E16" s="88"/>
    </row>
    <row r="17" spans="1:5" ht="40.5" customHeight="1">
      <c r="A17" s="83"/>
      <c r="B17" s="111" t="s">
        <v>488</v>
      </c>
      <c r="C17" s="112" t="s">
        <v>489</v>
      </c>
      <c r="D17" s="322" t="s">
        <v>1172</v>
      </c>
      <c r="E17" s="88"/>
    </row>
    <row r="18" spans="1:5">
      <c r="A18" s="83"/>
      <c r="B18" s="111" t="s">
        <v>490</v>
      </c>
      <c r="C18" s="112" t="s">
        <v>491</v>
      </c>
      <c r="D18" s="322" t="s">
        <v>1162</v>
      </c>
      <c r="E18" s="88"/>
    </row>
    <row r="19" spans="1:5" ht="26">
      <c r="A19" s="83"/>
      <c r="B19" s="111" t="s">
        <v>492</v>
      </c>
      <c r="C19" s="112" t="s">
        <v>493</v>
      </c>
      <c r="D19" s="322" t="s">
        <v>1163</v>
      </c>
      <c r="E19" s="88"/>
    </row>
    <row r="20" spans="1:5">
      <c r="A20" s="83"/>
      <c r="B20" s="111" t="s">
        <v>494</v>
      </c>
      <c r="C20" s="112" t="s">
        <v>495</v>
      </c>
      <c r="D20" s="322" t="s">
        <v>1164</v>
      </c>
      <c r="E20" s="88"/>
    </row>
    <row r="21" spans="1:5">
      <c r="A21" s="83"/>
      <c r="B21" s="111" t="s">
        <v>496</v>
      </c>
      <c r="C21" s="112" t="s">
        <v>497</v>
      </c>
      <c r="D21" s="322" t="s">
        <v>1165</v>
      </c>
      <c r="E21" s="88"/>
    </row>
    <row r="22" spans="1:5" ht="26">
      <c r="A22" s="83"/>
      <c r="B22" s="111" t="s">
        <v>498</v>
      </c>
      <c r="C22" s="112" t="s">
        <v>499</v>
      </c>
      <c r="D22" s="322" t="s">
        <v>1166</v>
      </c>
      <c r="E22" s="88"/>
    </row>
    <row r="23" spans="1:5" ht="26">
      <c r="A23" s="83"/>
      <c r="B23" s="111" t="s">
        <v>500</v>
      </c>
      <c r="C23" s="112" t="s">
        <v>501</v>
      </c>
      <c r="D23" s="322" t="s">
        <v>1171</v>
      </c>
      <c r="E23" s="88"/>
    </row>
    <row r="24" spans="1:5">
      <c r="A24" s="83"/>
      <c r="B24" s="111" t="s">
        <v>502</v>
      </c>
      <c r="C24" s="112" t="s">
        <v>503</v>
      </c>
      <c r="D24" s="322" t="s">
        <v>1170</v>
      </c>
      <c r="E24" s="88"/>
    </row>
    <row r="25" spans="1:5">
      <c r="A25" s="83"/>
      <c r="B25" s="111" t="s">
        <v>504</v>
      </c>
      <c r="C25" s="112" t="s">
        <v>505</v>
      </c>
      <c r="D25" s="322" t="s">
        <v>1130</v>
      </c>
      <c r="E25" s="88"/>
    </row>
    <row r="26" spans="1:5">
      <c r="A26" s="83"/>
      <c r="B26" s="111" t="s">
        <v>506</v>
      </c>
      <c r="C26" s="112" t="s">
        <v>507</v>
      </c>
      <c r="D26" s="322" t="s">
        <v>1173</v>
      </c>
      <c r="E26" s="88"/>
    </row>
    <row r="27" spans="1:5">
      <c r="A27" s="83"/>
      <c r="B27" s="111" t="s">
        <v>508</v>
      </c>
      <c r="C27" s="112" t="s">
        <v>509</v>
      </c>
      <c r="D27" s="322" t="s">
        <v>1167</v>
      </c>
      <c r="E27" s="88"/>
    </row>
    <row r="28" spans="1:5">
      <c r="A28" s="83"/>
      <c r="B28" s="111" t="s">
        <v>510</v>
      </c>
      <c r="C28" s="112" t="s">
        <v>511</v>
      </c>
      <c r="D28" s="322" t="s">
        <v>1173</v>
      </c>
      <c r="E28" s="88"/>
    </row>
    <row r="29" spans="1:5">
      <c r="A29" s="83"/>
      <c r="B29" s="111" t="s">
        <v>512</v>
      </c>
      <c r="C29" s="112" t="s">
        <v>513</v>
      </c>
      <c r="D29" s="322" t="s">
        <v>1173</v>
      </c>
      <c r="E29" s="88"/>
    </row>
    <row r="30" spans="1:5">
      <c r="A30" s="83"/>
      <c r="B30" s="111" t="s">
        <v>514</v>
      </c>
      <c r="C30" s="112" t="s">
        <v>515</v>
      </c>
      <c r="D30" s="322" t="s">
        <v>1189</v>
      </c>
      <c r="E30" s="88"/>
    </row>
    <row r="31" spans="1:5">
      <c r="A31" s="83"/>
      <c r="B31" s="111" t="s">
        <v>516</v>
      </c>
      <c r="C31" s="112" t="s">
        <v>1145</v>
      </c>
      <c r="D31" s="322" t="s">
        <v>1146</v>
      </c>
      <c r="E31" s="88"/>
    </row>
    <row r="32" spans="1:5">
      <c r="A32" s="83"/>
      <c r="B32" s="111" t="s">
        <v>517</v>
      </c>
      <c r="C32" s="112" t="s">
        <v>518</v>
      </c>
      <c r="D32" s="322" t="s">
        <v>1168</v>
      </c>
      <c r="E32" s="88"/>
    </row>
    <row r="33" spans="1:5">
      <c r="A33" s="83"/>
      <c r="B33" s="111" t="s">
        <v>519</v>
      </c>
      <c r="C33" s="112" t="s">
        <v>520</v>
      </c>
      <c r="D33" s="322" t="s">
        <v>1143</v>
      </c>
      <c r="E33" s="88"/>
    </row>
    <row r="34" spans="1:5">
      <c r="A34" s="83"/>
      <c r="B34" s="111" t="s">
        <v>521</v>
      </c>
      <c r="C34" s="112" t="s">
        <v>522</v>
      </c>
      <c r="D34" s="322" t="s">
        <v>523</v>
      </c>
      <c r="E34" s="88"/>
    </row>
    <row r="35" spans="1:5">
      <c r="A35" s="83"/>
      <c r="B35" s="111" t="s">
        <v>524</v>
      </c>
      <c r="C35" s="112" t="s">
        <v>525</v>
      </c>
      <c r="D35" s="322" t="s">
        <v>1168</v>
      </c>
      <c r="E35" s="88"/>
    </row>
    <row r="36" spans="1:5">
      <c r="A36" s="83"/>
      <c r="B36" s="111" t="s">
        <v>526</v>
      </c>
      <c r="C36" s="112" t="s">
        <v>527</v>
      </c>
      <c r="D36" s="322" t="s">
        <v>1168</v>
      </c>
      <c r="E36" s="88"/>
    </row>
    <row r="37" spans="1:5">
      <c r="A37" s="83"/>
      <c r="B37" s="111" t="s">
        <v>528</v>
      </c>
      <c r="C37" s="112" t="s">
        <v>529</v>
      </c>
      <c r="D37" s="322" t="s">
        <v>1168</v>
      </c>
      <c r="E37" s="88"/>
    </row>
    <row r="38" spans="1:5">
      <c r="A38" s="83"/>
      <c r="B38" s="111" t="s">
        <v>530</v>
      </c>
      <c r="C38" s="112" t="s">
        <v>531</v>
      </c>
      <c r="D38" s="322" t="s">
        <v>1168</v>
      </c>
      <c r="E38" s="88"/>
    </row>
    <row r="39" spans="1:5">
      <c r="A39" s="83"/>
      <c r="B39" s="111" t="s">
        <v>532</v>
      </c>
      <c r="C39" s="112" t="s">
        <v>533</v>
      </c>
      <c r="D39" s="322" t="s">
        <v>534</v>
      </c>
      <c r="E39" s="88"/>
    </row>
    <row r="40" spans="1:5">
      <c r="A40" s="83"/>
      <c r="B40" s="111" t="s">
        <v>535</v>
      </c>
      <c r="C40" s="112" t="s">
        <v>536</v>
      </c>
      <c r="D40" s="322" t="s">
        <v>1168</v>
      </c>
      <c r="E40" s="88"/>
    </row>
    <row r="41" spans="1:5">
      <c r="A41" s="83"/>
      <c r="B41" s="111" t="s">
        <v>537</v>
      </c>
      <c r="C41" s="112" t="s">
        <v>538</v>
      </c>
      <c r="D41" s="322" t="s">
        <v>1169</v>
      </c>
      <c r="E41" s="88"/>
    </row>
    <row r="42" spans="1:5" ht="26">
      <c r="A42" s="83"/>
      <c r="B42" s="111" t="s">
        <v>539</v>
      </c>
      <c r="C42" s="112" t="s">
        <v>540</v>
      </c>
      <c r="D42" s="322" t="s">
        <v>1131</v>
      </c>
      <c r="E42" s="88"/>
    </row>
    <row r="43" spans="1:5">
      <c r="A43" s="83"/>
      <c r="B43" s="108" t="s">
        <v>541</v>
      </c>
      <c r="C43" s="109" t="s">
        <v>542</v>
      </c>
      <c r="D43" s="109" t="s">
        <v>1122</v>
      </c>
      <c r="E43" s="83"/>
    </row>
    <row r="44" spans="1:5">
      <c r="A44" s="83"/>
      <c r="B44" s="89" t="s">
        <v>543</v>
      </c>
      <c r="C44" s="87"/>
      <c r="D44" s="87"/>
      <c r="E44" s="90"/>
    </row>
    <row r="45" spans="1:5" ht="39">
      <c r="A45" s="83"/>
      <c r="B45" s="111" t="s">
        <v>544</v>
      </c>
      <c r="C45" s="112" t="s">
        <v>545</v>
      </c>
      <c r="D45" s="322" t="s">
        <v>1190</v>
      </c>
      <c r="E45" s="88"/>
    </row>
    <row r="46" spans="1:5" ht="26">
      <c r="A46" s="83"/>
      <c r="B46" s="111" t="s">
        <v>546</v>
      </c>
      <c r="C46" s="112" t="s">
        <v>547</v>
      </c>
      <c r="D46" s="322" t="s">
        <v>1191</v>
      </c>
      <c r="E46" s="88"/>
    </row>
    <row r="47" spans="1:5" ht="26">
      <c r="A47" s="83"/>
      <c r="B47" s="343" t="s">
        <v>548</v>
      </c>
      <c r="C47" s="344" t="s">
        <v>549</v>
      </c>
      <c r="D47" s="322" t="s">
        <v>1191</v>
      </c>
      <c r="E47" s="88"/>
    </row>
    <row r="48" spans="1:5">
      <c r="A48" s="83"/>
      <c r="B48" s="111"/>
      <c r="C48" s="112"/>
      <c r="D48" s="479" t="s">
        <v>550</v>
      </c>
      <c r="E48" s="88"/>
    </row>
    <row r="49" spans="1:5">
      <c r="A49" s="83"/>
      <c r="B49" s="111" t="s">
        <v>551</v>
      </c>
      <c r="C49" s="112" t="s">
        <v>552</v>
      </c>
      <c r="D49" s="479" t="s">
        <v>550</v>
      </c>
      <c r="E49" s="88"/>
    </row>
    <row r="50" spans="1:5">
      <c r="A50" s="83"/>
      <c r="B50" s="111" t="s">
        <v>553</v>
      </c>
      <c r="C50" s="112" t="s">
        <v>554</v>
      </c>
      <c r="D50" s="322" t="s">
        <v>1174</v>
      </c>
      <c r="E50" s="88"/>
    </row>
    <row r="51" spans="1:5">
      <c r="A51" s="83"/>
      <c r="B51" s="89" t="s">
        <v>555</v>
      </c>
      <c r="C51" s="87"/>
      <c r="D51" s="322"/>
      <c r="E51" s="90"/>
    </row>
    <row r="52" spans="1:5" ht="39.65" customHeight="1">
      <c r="A52" s="83"/>
      <c r="B52" s="111" t="s">
        <v>556</v>
      </c>
      <c r="C52" s="112" t="s">
        <v>557</v>
      </c>
      <c r="D52" s="322" t="s">
        <v>1192</v>
      </c>
      <c r="E52" s="88"/>
    </row>
    <row r="53" spans="1:5" ht="26">
      <c r="A53" s="83"/>
      <c r="B53" s="111" t="s">
        <v>558</v>
      </c>
      <c r="C53" s="112" t="s">
        <v>559</v>
      </c>
      <c r="D53" s="322" t="s">
        <v>1149</v>
      </c>
      <c r="E53" s="88"/>
    </row>
    <row r="54" spans="1:5" ht="26">
      <c r="A54" s="83"/>
      <c r="B54" s="111" t="s">
        <v>560</v>
      </c>
      <c r="C54" s="112" t="s">
        <v>561</v>
      </c>
      <c r="D54" s="322" t="s">
        <v>1149</v>
      </c>
      <c r="E54" s="88"/>
    </row>
    <row r="55" spans="1:5">
      <c r="A55" s="83"/>
      <c r="B55" s="111" t="s">
        <v>562</v>
      </c>
      <c r="C55" s="112" t="s">
        <v>563</v>
      </c>
      <c r="D55" s="479" t="s">
        <v>550</v>
      </c>
      <c r="E55" s="88"/>
    </row>
    <row r="56" spans="1:5">
      <c r="A56" s="83"/>
      <c r="B56" s="89" t="s">
        <v>564</v>
      </c>
      <c r="C56" s="87"/>
      <c r="D56" s="477"/>
      <c r="E56" s="88"/>
    </row>
    <row r="57" spans="1:5" ht="41.4" customHeight="1">
      <c r="A57" s="83"/>
      <c r="B57" s="111" t="s">
        <v>544</v>
      </c>
      <c r="C57" s="112" t="s">
        <v>545</v>
      </c>
      <c r="D57" s="322" t="s">
        <v>1195</v>
      </c>
      <c r="E57" s="88"/>
    </row>
    <row r="58" spans="1:5" ht="26">
      <c r="A58" s="83"/>
      <c r="B58" s="111" t="s">
        <v>546</v>
      </c>
      <c r="C58" s="112" t="s">
        <v>565</v>
      </c>
      <c r="D58" s="322" t="s">
        <v>1196</v>
      </c>
      <c r="E58" s="88"/>
    </row>
    <row r="59" spans="1:5" ht="26">
      <c r="A59" s="83"/>
      <c r="B59" s="341" t="s">
        <v>548</v>
      </c>
      <c r="C59" s="342" t="s">
        <v>549</v>
      </c>
      <c r="D59" s="322" t="s">
        <v>1196</v>
      </c>
      <c r="E59" s="88"/>
    </row>
    <row r="60" spans="1:5">
      <c r="A60" s="83"/>
      <c r="B60" s="111"/>
      <c r="C60" s="112"/>
      <c r="D60" s="479" t="s">
        <v>550</v>
      </c>
      <c r="E60" s="88"/>
    </row>
    <row r="61" spans="1:5">
      <c r="A61" s="83"/>
      <c r="B61" s="111" t="s">
        <v>566</v>
      </c>
      <c r="C61" s="112" t="s">
        <v>567</v>
      </c>
      <c r="D61" s="479" t="s">
        <v>550</v>
      </c>
      <c r="E61" s="88"/>
    </row>
    <row r="62" spans="1:5">
      <c r="A62" s="83"/>
      <c r="B62" s="89" t="s">
        <v>568</v>
      </c>
      <c r="C62" s="87"/>
      <c r="D62" s="477"/>
      <c r="E62" s="88"/>
    </row>
    <row r="63" spans="1:5" ht="39">
      <c r="A63" s="83"/>
      <c r="B63" s="111" t="s">
        <v>544</v>
      </c>
      <c r="C63" s="112" t="s">
        <v>545</v>
      </c>
      <c r="D63" s="322" t="s">
        <v>1197</v>
      </c>
      <c r="E63" s="88"/>
    </row>
    <row r="64" spans="1:5" s="490" customFormat="1" ht="27.65" customHeight="1">
      <c r="A64" s="486"/>
      <c r="B64" s="487" t="s">
        <v>546</v>
      </c>
      <c r="C64" s="488" t="s">
        <v>569</v>
      </c>
      <c r="D64" s="322" t="s">
        <v>1175</v>
      </c>
      <c r="E64" s="489"/>
    </row>
    <row r="65" spans="1:6" ht="28.25" customHeight="1">
      <c r="A65" s="83"/>
      <c r="B65" s="111" t="s">
        <v>548</v>
      </c>
      <c r="C65" s="112" t="s">
        <v>549</v>
      </c>
      <c r="D65" s="322" t="s">
        <v>1175</v>
      </c>
      <c r="E65" s="88"/>
    </row>
    <row r="66" spans="1:6" ht="26">
      <c r="A66" s="83"/>
      <c r="B66" s="111" t="s">
        <v>570</v>
      </c>
      <c r="C66" s="112" t="s">
        <v>571</v>
      </c>
      <c r="D66" s="322" t="s">
        <v>1176</v>
      </c>
      <c r="E66" s="88"/>
    </row>
    <row r="67" spans="1:6">
      <c r="A67" s="83"/>
      <c r="B67" s="111" t="s">
        <v>572</v>
      </c>
      <c r="C67" s="112" t="s">
        <v>573</v>
      </c>
      <c r="D67" s="322" t="s">
        <v>574</v>
      </c>
      <c r="E67" s="157"/>
    </row>
    <row r="68" spans="1:6">
      <c r="A68" s="83"/>
      <c r="B68" s="89" t="s">
        <v>73</v>
      </c>
      <c r="C68" s="87"/>
      <c r="D68" s="477"/>
      <c r="E68" s="88"/>
    </row>
    <row r="69" spans="1:6">
      <c r="A69" s="83"/>
      <c r="B69" s="111" t="s">
        <v>575</v>
      </c>
      <c r="C69" s="112" t="s">
        <v>576</v>
      </c>
      <c r="D69" s="322" t="s">
        <v>1138</v>
      </c>
      <c r="E69" s="88"/>
    </row>
    <row r="70" spans="1:6">
      <c r="A70" s="83"/>
      <c r="B70" s="111" t="s">
        <v>577</v>
      </c>
      <c r="C70" s="112" t="s">
        <v>578</v>
      </c>
      <c r="D70" s="322" t="s">
        <v>1138</v>
      </c>
      <c r="E70" s="88"/>
    </row>
    <row r="71" spans="1:6">
      <c r="A71" s="83"/>
      <c r="B71" s="111" t="s">
        <v>579</v>
      </c>
      <c r="C71" s="112" t="s">
        <v>580</v>
      </c>
      <c r="D71" s="479" t="s">
        <v>581</v>
      </c>
      <c r="E71" s="88"/>
    </row>
    <row r="72" spans="1:6">
      <c r="A72" s="83"/>
      <c r="B72" s="111" t="s">
        <v>582</v>
      </c>
      <c r="C72" s="112" t="s">
        <v>583</v>
      </c>
      <c r="D72" s="479" t="s">
        <v>581</v>
      </c>
      <c r="E72" s="88"/>
    </row>
    <row r="73" spans="1:6">
      <c r="A73" s="83"/>
      <c r="B73" s="111" t="s">
        <v>584</v>
      </c>
      <c r="C73" s="112" t="s">
        <v>585</v>
      </c>
      <c r="D73" s="479" t="s">
        <v>581</v>
      </c>
      <c r="E73" s="88"/>
    </row>
    <row r="74" spans="1:6">
      <c r="A74" s="83"/>
      <c r="B74" s="89" t="s">
        <v>586</v>
      </c>
      <c r="C74" s="87"/>
      <c r="D74" s="477"/>
      <c r="E74" s="88"/>
    </row>
    <row r="75" spans="1:6" ht="26">
      <c r="A75" s="83"/>
      <c r="B75" s="111" t="s">
        <v>544</v>
      </c>
      <c r="C75" s="112" t="s">
        <v>587</v>
      </c>
      <c r="D75" s="322" t="s">
        <v>1198</v>
      </c>
      <c r="E75" s="88"/>
    </row>
    <row r="76" spans="1:6">
      <c r="A76" s="83"/>
      <c r="B76" s="111" t="s">
        <v>546</v>
      </c>
      <c r="C76" s="112" t="s">
        <v>588</v>
      </c>
      <c r="D76" s="322" t="s">
        <v>1137</v>
      </c>
      <c r="E76" s="88"/>
    </row>
    <row r="77" spans="1:6">
      <c r="A77" s="83"/>
      <c r="B77" s="341" t="s">
        <v>548</v>
      </c>
      <c r="C77" s="342" t="s">
        <v>549</v>
      </c>
      <c r="D77" s="322" t="s">
        <v>1137</v>
      </c>
      <c r="E77" s="88"/>
    </row>
    <row r="78" spans="1:6">
      <c r="A78" s="83"/>
      <c r="B78" s="111"/>
      <c r="C78" s="112"/>
      <c r="D78" s="479" t="s">
        <v>589</v>
      </c>
      <c r="E78" s="88"/>
    </row>
    <row r="79" spans="1:6" ht="39">
      <c r="A79" s="83"/>
      <c r="B79" s="111" t="s">
        <v>590</v>
      </c>
      <c r="C79" s="112" t="s">
        <v>591</v>
      </c>
      <c r="D79" s="322" t="s">
        <v>592</v>
      </c>
      <c r="E79" s="88"/>
    </row>
    <row r="80" spans="1:6" ht="26">
      <c r="A80" s="83"/>
      <c r="B80" s="111" t="s">
        <v>593</v>
      </c>
      <c r="C80" s="112" t="s">
        <v>594</v>
      </c>
      <c r="D80" s="479" t="s">
        <v>589</v>
      </c>
      <c r="E80" s="88"/>
      <c r="F80" s="316"/>
    </row>
    <row r="81" spans="1:6" ht="26">
      <c r="A81" s="83"/>
      <c r="B81" s="111" t="s">
        <v>595</v>
      </c>
      <c r="C81" s="112" t="s">
        <v>596</v>
      </c>
      <c r="D81" s="479" t="s">
        <v>589</v>
      </c>
      <c r="E81" s="88"/>
      <c r="F81" s="316"/>
    </row>
    <row r="82" spans="1:6">
      <c r="A82" s="83"/>
      <c r="B82" s="89" t="s">
        <v>59</v>
      </c>
      <c r="C82" s="87"/>
      <c r="D82" s="477"/>
      <c r="E82" s="88"/>
    </row>
    <row r="83" spans="1:6" ht="36.75" customHeight="1">
      <c r="A83" s="83"/>
      <c r="B83" s="111" t="s">
        <v>544</v>
      </c>
      <c r="C83" s="112" t="s">
        <v>587</v>
      </c>
      <c r="D83" s="322" t="s">
        <v>1199</v>
      </c>
      <c r="E83" s="88"/>
    </row>
    <row r="84" spans="1:6">
      <c r="A84" s="83"/>
      <c r="B84" s="111" t="s">
        <v>546</v>
      </c>
      <c r="C84" s="112" t="s">
        <v>597</v>
      </c>
      <c r="D84" s="322" t="s">
        <v>1200</v>
      </c>
      <c r="E84" s="88"/>
    </row>
    <row r="85" spans="1:6">
      <c r="A85" s="83"/>
      <c r="B85" s="111" t="s">
        <v>548</v>
      </c>
      <c r="C85" s="112" t="s">
        <v>549</v>
      </c>
      <c r="D85" s="322" t="s">
        <v>1200</v>
      </c>
      <c r="E85" s="88"/>
    </row>
    <row r="86" spans="1:6">
      <c r="A86" s="83"/>
      <c r="B86" s="111" t="s">
        <v>599</v>
      </c>
      <c r="C86" s="112" t="s">
        <v>600</v>
      </c>
      <c r="D86" s="479" t="s">
        <v>598</v>
      </c>
      <c r="E86" s="88"/>
    </row>
    <row r="87" spans="1:6">
      <c r="A87" s="83"/>
      <c r="B87" s="111" t="s">
        <v>601</v>
      </c>
      <c r="C87" s="112" t="s">
        <v>602</v>
      </c>
      <c r="D87" s="479" t="s">
        <v>598</v>
      </c>
      <c r="E87" s="88"/>
    </row>
    <row r="88" spans="1:6">
      <c r="A88" s="83"/>
      <c r="B88" s="111" t="s">
        <v>603</v>
      </c>
      <c r="C88" s="112" t="s">
        <v>604</v>
      </c>
      <c r="D88" s="479" t="s">
        <v>598</v>
      </c>
      <c r="E88" s="88"/>
    </row>
    <row r="89" spans="1:6">
      <c r="A89" s="83"/>
      <c r="B89" s="111" t="s">
        <v>605</v>
      </c>
      <c r="C89" s="112" t="s">
        <v>606</v>
      </c>
      <c r="D89" s="479" t="s">
        <v>598</v>
      </c>
      <c r="E89" s="88"/>
    </row>
    <row r="90" spans="1:6">
      <c r="A90" s="83"/>
      <c r="B90" s="89" t="s">
        <v>67</v>
      </c>
      <c r="C90" s="87"/>
      <c r="D90" s="477"/>
      <c r="E90" s="88"/>
    </row>
    <row r="91" spans="1:6" ht="26">
      <c r="A91" s="83"/>
      <c r="B91" s="111" t="s">
        <v>544</v>
      </c>
      <c r="C91" s="112" t="s">
        <v>587</v>
      </c>
      <c r="D91" s="322" t="s">
        <v>1201</v>
      </c>
      <c r="E91" s="88"/>
    </row>
    <row r="92" spans="1:6">
      <c r="A92" s="83"/>
      <c r="B92" s="111" t="s">
        <v>546</v>
      </c>
      <c r="C92" s="112" t="s">
        <v>597</v>
      </c>
      <c r="D92" s="322" t="s">
        <v>1200</v>
      </c>
      <c r="E92" s="88"/>
    </row>
    <row r="93" spans="1:6">
      <c r="A93" s="83"/>
      <c r="B93" s="111" t="s">
        <v>548</v>
      </c>
      <c r="C93" s="112" t="s">
        <v>549</v>
      </c>
      <c r="D93" s="322" t="s">
        <v>1200</v>
      </c>
      <c r="E93" s="88"/>
    </row>
    <row r="94" spans="1:6">
      <c r="A94" s="83"/>
      <c r="B94" s="111" t="s">
        <v>608</v>
      </c>
      <c r="C94" s="112" t="s">
        <v>609</v>
      </c>
      <c r="D94" s="479" t="s">
        <v>607</v>
      </c>
      <c r="E94" s="88"/>
    </row>
    <row r="95" spans="1:6">
      <c r="A95" s="83"/>
      <c r="B95" s="111" t="s">
        <v>610</v>
      </c>
      <c r="C95" s="112" t="s">
        <v>611</v>
      </c>
      <c r="D95" s="479" t="s">
        <v>607</v>
      </c>
      <c r="E95" s="88"/>
    </row>
    <row r="96" spans="1:6">
      <c r="A96" s="83"/>
      <c r="B96" s="89" t="s">
        <v>82</v>
      </c>
      <c r="C96" s="87"/>
      <c r="D96" s="477"/>
      <c r="E96" s="88"/>
    </row>
    <row r="97" spans="1:5">
      <c r="A97" s="83"/>
      <c r="B97" s="111" t="s">
        <v>612</v>
      </c>
      <c r="C97" s="112" t="s">
        <v>613</v>
      </c>
      <c r="D97" s="322" t="s">
        <v>1132</v>
      </c>
      <c r="E97" s="88"/>
    </row>
    <row r="98" spans="1:5">
      <c r="A98" s="83"/>
      <c r="B98" s="111" t="s">
        <v>614</v>
      </c>
      <c r="C98" s="112" t="s">
        <v>615</v>
      </c>
      <c r="D98" s="322" t="s">
        <v>1132</v>
      </c>
      <c r="E98" s="88"/>
    </row>
    <row r="99" spans="1:5">
      <c r="A99" s="83"/>
      <c r="B99" s="111" t="s">
        <v>616</v>
      </c>
      <c r="C99" s="112" t="s">
        <v>428</v>
      </c>
      <c r="D99" s="479" t="s">
        <v>617</v>
      </c>
      <c r="E99" s="88"/>
    </row>
    <row r="100" spans="1:5">
      <c r="A100" s="83"/>
      <c r="B100" s="111" t="s">
        <v>618</v>
      </c>
      <c r="C100" s="112" t="s">
        <v>429</v>
      </c>
      <c r="D100" s="479" t="s">
        <v>617</v>
      </c>
      <c r="E100" s="88"/>
    </row>
    <row r="101" spans="1:5">
      <c r="A101" s="83"/>
      <c r="B101" s="111" t="s">
        <v>619</v>
      </c>
      <c r="C101" s="112" t="s">
        <v>430</v>
      </c>
      <c r="D101" s="479" t="s">
        <v>617</v>
      </c>
      <c r="E101" s="88"/>
    </row>
    <row r="102" spans="1:5">
      <c r="A102" s="83"/>
      <c r="B102" s="111" t="s">
        <v>620</v>
      </c>
      <c r="C102" s="112" t="s">
        <v>621</v>
      </c>
      <c r="D102" s="479" t="s">
        <v>991</v>
      </c>
      <c r="E102" s="88"/>
    </row>
    <row r="103" spans="1:5">
      <c r="A103" s="83"/>
      <c r="B103" s="89" t="s">
        <v>622</v>
      </c>
      <c r="C103" s="87"/>
      <c r="D103" s="477"/>
      <c r="E103" s="88"/>
    </row>
    <row r="104" spans="1:5" ht="30.5" customHeight="1">
      <c r="A104" s="83"/>
      <c r="B104" s="111" t="s">
        <v>544</v>
      </c>
      <c r="C104" s="112" t="s">
        <v>587</v>
      </c>
      <c r="D104" s="322" t="s">
        <v>1193</v>
      </c>
      <c r="E104" s="88"/>
    </row>
    <row r="105" spans="1:5" ht="91">
      <c r="A105" s="83"/>
      <c r="B105" s="111" t="s">
        <v>546</v>
      </c>
      <c r="C105" s="112" t="s">
        <v>623</v>
      </c>
      <c r="D105" s="322" t="s">
        <v>1202</v>
      </c>
      <c r="E105" s="88"/>
    </row>
    <row r="106" spans="1:5" ht="91">
      <c r="A106" s="83"/>
      <c r="B106" s="341" t="s">
        <v>548</v>
      </c>
      <c r="C106" s="342" t="s">
        <v>549</v>
      </c>
      <c r="D106" s="322" t="s">
        <v>1202</v>
      </c>
      <c r="E106" s="88"/>
    </row>
    <row r="107" spans="1:5">
      <c r="A107" s="83"/>
      <c r="B107" s="111"/>
      <c r="C107" s="112"/>
      <c r="D107" s="479" t="s">
        <v>589</v>
      </c>
      <c r="E107" s="88"/>
    </row>
    <row r="108" spans="1:5">
      <c r="A108" s="83"/>
      <c r="B108" s="111" t="s">
        <v>624</v>
      </c>
      <c r="C108" s="112" t="s">
        <v>625</v>
      </c>
      <c r="D108" s="479" t="s">
        <v>589</v>
      </c>
      <c r="E108" s="88"/>
    </row>
    <row r="109" spans="1:5">
      <c r="A109" s="83"/>
      <c r="B109" s="89" t="s">
        <v>626</v>
      </c>
      <c r="C109" s="87"/>
      <c r="D109" s="477"/>
      <c r="E109" s="88"/>
    </row>
    <row r="110" spans="1:5" ht="26">
      <c r="A110" s="83"/>
      <c r="B110" s="111" t="s">
        <v>544</v>
      </c>
      <c r="C110" s="112" t="s">
        <v>587</v>
      </c>
      <c r="D110" s="322" t="s">
        <v>1203</v>
      </c>
      <c r="E110" s="88"/>
    </row>
    <row r="111" spans="1:5">
      <c r="A111" s="83"/>
      <c r="B111" s="111" t="s">
        <v>546</v>
      </c>
      <c r="C111" s="112" t="s">
        <v>627</v>
      </c>
      <c r="D111" s="322" t="s">
        <v>1167</v>
      </c>
      <c r="E111" s="88"/>
    </row>
    <row r="112" spans="1:5">
      <c r="A112" s="83"/>
      <c r="B112" s="341" t="s">
        <v>548</v>
      </c>
      <c r="C112" s="342" t="s">
        <v>549</v>
      </c>
      <c r="D112" s="322" t="s">
        <v>1167</v>
      </c>
      <c r="E112" s="88"/>
    </row>
    <row r="113" spans="1:6">
      <c r="A113" s="83"/>
      <c r="B113" s="111"/>
      <c r="C113" s="112"/>
      <c r="D113" s="480" t="s">
        <v>628</v>
      </c>
      <c r="E113" s="88"/>
    </row>
    <row r="114" spans="1:6">
      <c r="A114" s="83"/>
      <c r="B114" s="533" t="s">
        <v>629</v>
      </c>
      <c r="C114" s="531" t="s">
        <v>630</v>
      </c>
      <c r="D114" s="480" t="s">
        <v>628</v>
      </c>
      <c r="E114" s="88"/>
      <c r="F114" s="317"/>
    </row>
    <row r="115" spans="1:6" ht="26">
      <c r="A115" s="83"/>
      <c r="B115" s="534"/>
      <c r="C115" s="532"/>
      <c r="D115" s="322" t="s">
        <v>631</v>
      </c>
      <c r="E115" s="88"/>
      <c r="F115" s="317"/>
    </row>
    <row r="116" spans="1:6">
      <c r="A116" s="83"/>
      <c r="B116" s="533" t="s">
        <v>632</v>
      </c>
      <c r="C116" s="531" t="s">
        <v>633</v>
      </c>
      <c r="D116" s="480" t="s">
        <v>628</v>
      </c>
      <c r="E116" s="88"/>
      <c r="F116" s="317"/>
    </row>
    <row r="117" spans="1:6">
      <c r="A117" s="83"/>
      <c r="B117" s="534"/>
      <c r="C117" s="532"/>
      <c r="D117" s="322" t="s">
        <v>634</v>
      </c>
      <c r="E117" s="88"/>
      <c r="F117" s="317"/>
    </row>
    <row r="118" spans="1:6">
      <c r="A118" s="83"/>
      <c r="B118" s="89" t="s">
        <v>635</v>
      </c>
      <c r="C118" s="87"/>
      <c r="D118" s="477"/>
      <c r="E118" s="88"/>
    </row>
    <row r="119" spans="1:6" ht="33" customHeight="1">
      <c r="A119" s="83"/>
      <c r="B119" s="111" t="s">
        <v>544</v>
      </c>
      <c r="C119" s="112" t="s">
        <v>587</v>
      </c>
      <c r="D119" s="322" t="s">
        <v>1204</v>
      </c>
      <c r="E119" s="88"/>
    </row>
    <row r="120" spans="1:6">
      <c r="A120" s="83"/>
      <c r="B120" s="111" t="s">
        <v>546</v>
      </c>
      <c r="C120" s="112" t="s">
        <v>627</v>
      </c>
      <c r="D120" s="322" t="s">
        <v>1167</v>
      </c>
      <c r="E120" s="88"/>
    </row>
    <row r="121" spans="1:6">
      <c r="A121" s="83"/>
      <c r="B121" s="341" t="s">
        <v>548</v>
      </c>
      <c r="C121" s="342" t="s">
        <v>549</v>
      </c>
      <c r="D121" s="322" t="s">
        <v>1167</v>
      </c>
      <c r="E121" s="88"/>
    </row>
    <row r="122" spans="1:6">
      <c r="A122" s="83"/>
      <c r="B122" s="111"/>
      <c r="C122" s="112"/>
      <c r="D122" s="480" t="s">
        <v>628</v>
      </c>
      <c r="E122" s="88"/>
    </row>
    <row r="123" spans="1:6">
      <c r="A123" s="83"/>
      <c r="B123" s="111" t="s">
        <v>636</v>
      </c>
      <c r="C123" s="112" t="s">
        <v>637</v>
      </c>
      <c r="D123" s="480" t="s">
        <v>628</v>
      </c>
      <c r="E123" s="88"/>
    </row>
    <row r="124" spans="1:6">
      <c r="A124" s="83"/>
      <c r="B124" s="89" t="s">
        <v>638</v>
      </c>
      <c r="C124" s="87"/>
      <c r="D124" s="477"/>
      <c r="E124" s="88"/>
    </row>
    <row r="125" spans="1:6">
      <c r="A125" s="83"/>
      <c r="B125" s="111" t="s">
        <v>639</v>
      </c>
      <c r="C125" s="112" t="s">
        <v>640</v>
      </c>
      <c r="D125" s="322" t="s">
        <v>1205</v>
      </c>
      <c r="E125" s="88"/>
    </row>
    <row r="126" spans="1:6">
      <c r="A126" s="83"/>
      <c r="B126" s="111" t="s">
        <v>641</v>
      </c>
      <c r="C126" s="112" t="s">
        <v>642</v>
      </c>
      <c r="D126" s="322" t="s">
        <v>1205</v>
      </c>
      <c r="E126" s="88"/>
    </row>
    <row r="127" spans="1:6">
      <c r="A127" s="83"/>
      <c r="B127" s="111" t="s">
        <v>643</v>
      </c>
      <c r="C127" s="112" t="s">
        <v>644</v>
      </c>
      <c r="D127" s="322" t="s">
        <v>1205</v>
      </c>
      <c r="E127" s="88"/>
    </row>
    <row r="128" spans="1:6">
      <c r="A128" s="83"/>
      <c r="B128" s="111" t="s">
        <v>645</v>
      </c>
      <c r="C128" s="112" t="s">
        <v>646</v>
      </c>
      <c r="D128" s="322" t="s">
        <v>1205</v>
      </c>
      <c r="E128" s="88"/>
    </row>
    <row r="129" spans="1:5">
      <c r="A129" s="83"/>
      <c r="B129" s="111" t="s">
        <v>647</v>
      </c>
      <c r="C129" s="112" t="s">
        <v>648</v>
      </c>
      <c r="D129" s="322" t="s">
        <v>1205</v>
      </c>
      <c r="E129" s="88"/>
    </row>
    <row r="130" spans="1:5" ht="26">
      <c r="A130" s="83"/>
      <c r="B130" s="111" t="s">
        <v>649</v>
      </c>
      <c r="C130" s="112" t="s">
        <v>650</v>
      </c>
      <c r="D130" s="322" t="s">
        <v>1205</v>
      </c>
      <c r="E130" s="88"/>
    </row>
    <row r="131" spans="1:5">
      <c r="A131" s="83"/>
      <c r="B131" s="111" t="s">
        <v>651</v>
      </c>
      <c r="C131" s="112" t="s">
        <v>652</v>
      </c>
      <c r="D131" s="479" t="s">
        <v>653</v>
      </c>
      <c r="E131" s="88"/>
    </row>
    <row r="132" spans="1:5">
      <c r="A132" s="83"/>
      <c r="B132" s="111" t="s">
        <v>654</v>
      </c>
      <c r="C132" s="112" t="s">
        <v>655</v>
      </c>
      <c r="D132" s="479" t="s">
        <v>656</v>
      </c>
      <c r="E132" s="88"/>
    </row>
    <row r="133" spans="1:5">
      <c r="A133" s="83"/>
      <c r="B133" s="89" t="s">
        <v>657</v>
      </c>
      <c r="C133" s="87"/>
      <c r="D133" s="477"/>
      <c r="E133" s="88"/>
    </row>
    <row r="134" spans="1:5" ht="26">
      <c r="A134" s="83"/>
      <c r="B134" s="111" t="s">
        <v>544</v>
      </c>
      <c r="C134" s="112" t="s">
        <v>587</v>
      </c>
      <c r="D134" s="322" t="s">
        <v>1204</v>
      </c>
      <c r="E134" s="88"/>
    </row>
    <row r="135" spans="1:5">
      <c r="A135" s="83"/>
      <c r="B135" s="111" t="s">
        <v>546</v>
      </c>
      <c r="C135" s="112" t="s">
        <v>658</v>
      </c>
      <c r="D135" s="322" t="s">
        <v>1167</v>
      </c>
      <c r="E135" s="88"/>
    </row>
    <row r="136" spans="1:5">
      <c r="A136" s="83"/>
      <c r="B136" s="341" t="s">
        <v>548</v>
      </c>
      <c r="C136" s="342" t="s">
        <v>549</v>
      </c>
      <c r="D136" s="322" t="s">
        <v>1167</v>
      </c>
      <c r="E136" s="88"/>
    </row>
    <row r="137" spans="1:5">
      <c r="A137" s="83"/>
      <c r="B137" s="111"/>
      <c r="C137" s="112"/>
      <c r="D137" s="480" t="s">
        <v>628</v>
      </c>
      <c r="E137" s="88"/>
    </row>
    <row r="138" spans="1:5">
      <c r="A138" s="83"/>
      <c r="B138" s="533" t="s">
        <v>659</v>
      </c>
      <c r="C138" s="531" t="s">
        <v>660</v>
      </c>
      <c r="D138" s="480" t="s">
        <v>628</v>
      </c>
      <c r="E138" s="88"/>
    </row>
    <row r="139" spans="1:5">
      <c r="A139" s="83"/>
      <c r="B139" s="534"/>
      <c r="C139" s="532"/>
      <c r="D139" s="322" t="s">
        <v>661</v>
      </c>
      <c r="E139" s="88"/>
    </row>
    <row r="140" spans="1:5">
      <c r="A140" s="83"/>
      <c r="B140" s="531" t="s">
        <v>662</v>
      </c>
      <c r="C140" s="531" t="s">
        <v>663</v>
      </c>
      <c r="D140" s="480" t="s">
        <v>628</v>
      </c>
      <c r="E140" s="88"/>
    </row>
    <row r="141" spans="1:5">
      <c r="A141" s="83"/>
      <c r="B141" s="532"/>
      <c r="C141" s="532"/>
      <c r="D141" s="322" t="s">
        <v>661</v>
      </c>
      <c r="E141" s="88"/>
    </row>
    <row r="142" spans="1:5">
      <c r="A142" s="83"/>
      <c r="B142" s="89" t="s">
        <v>664</v>
      </c>
      <c r="C142" s="87"/>
      <c r="D142" s="477"/>
      <c r="E142" s="88"/>
    </row>
    <row r="143" spans="1:5" ht="26">
      <c r="A143" s="83"/>
      <c r="B143" s="111" t="s">
        <v>544</v>
      </c>
      <c r="C143" s="112" t="s">
        <v>587</v>
      </c>
      <c r="D143" s="322" t="s">
        <v>1204</v>
      </c>
      <c r="E143" s="88"/>
    </row>
    <row r="144" spans="1:5">
      <c r="A144" s="83"/>
      <c r="B144" s="111" t="s">
        <v>546</v>
      </c>
      <c r="C144" s="112" t="s">
        <v>665</v>
      </c>
      <c r="D144" s="322" t="s">
        <v>1167</v>
      </c>
      <c r="E144" s="88"/>
    </row>
    <row r="145" spans="1:5">
      <c r="A145" s="83"/>
      <c r="B145" s="341" t="s">
        <v>548</v>
      </c>
      <c r="C145" s="342" t="s">
        <v>549</v>
      </c>
      <c r="D145" s="322" t="s">
        <v>1167</v>
      </c>
      <c r="E145" s="88"/>
    </row>
    <row r="146" spans="1:5">
      <c r="A146" s="83"/>
      <c r="B146" s="111"/>
      <c r="C146" s="112"/>
      <c r="D146" s="480" t="s">
        <v>628</v>
      </c>
      <c r="E146" s="88"/>
    </row>
    <row r="147" spans="1:5">
      <c r="A147" s="83"/>
      <c r="B147" s="111" t="s">
        <v>666</v>
      </c>
      <c r="C147" s="112" t="s">
        <v>667</v>
      </c>
      <c r="D147" s="480" t="s">
        <v>628</v>
      </c>
      <c r="E147" s="88"/>
    </row>
    <row r="148" spans="1:5">
      <c r="A148" s="83"/>
      <c r="B148" s="111" t="s">
        <v>668</v>
      </c>
      <c r="C148" s="112" t="s">
        <v>669</v>
      </c>
      <c r="D148" s="480" t="s">
        <v>628</v>
      </c>
      <c r="E148" s="88"/>
    </row>
    <row r="149" spans="1:5">
      <c r="A149" s="83"/>
      <c r="B149" s="89" t="s">
        <v>670</v>
      </c>
      <c r="C149" s="87"/>
      <c r="D149" s="477"/>
      <c r="E149" s="88"/>
    </row>
    <row r="150" spans="1:5" ht="26">
      <c r="A150" s="83"/>
      <c r="B150" s="111" t="s">
        <v>544</v>
      </c>
      <c r="C150" s="112" t="s">
        <v>587</v>
      </c>
      <c r="D150" s="322" t="s">
        <v>1206</v>
      </c>
      <c r="E150" s="88"/>
    </row>
    <row r="151" spans="1:5">
      <c r="A151" s="83"/>
      <c r="B151" s="111" t="s">
        <v>546</v>
      </c>
      <c r="C151" s="112" t="s">
        <v>671</v>
      </c>
      <c r="D151" s="322" t="s">
        <v>1150</v>
      </c>
      <c r="E151" s="88"/>
    </row>
    <row r="152" spans="1:5">
      <c r="A152" s="83"/>
      <c r="B152" s="341" t="s">
        <v>548</v>
      </c>
      <c r="C152" s="342" t="s">
        <v>549</v>
      </c>
      <c r="D152" s="322" t="s">
        <v>1150</v>
      </c>
      <c r="E152" s="88"/>
    </row>
    <row r="153" spans="1:5">
      <c r="A153" s="83"/>
      <c r="B153" s="111"/>
      <c r="C153" s="112"/>
      <c r="D153" s="478" t="s">
        <v>672</v>
      </c>
      <c r="E153" s="88"/>
    </row>
    <row r="154" spans="1:5">
      <c r="A154" s="83"/>
      <c r="B154" s="111" t="s">
        <v>673</v>
      </c>
      <c r="C154" s="112" t="s">
        <v>674</v>
      </c>
      <c r="D154" s="478" t="s">
        <v>672</v>
      </c>
      <c r="E154" s="88"/>
    </row>
    <row r="155" spans="1:5">
      <c r="A155" s="83"/>
      <c r="B155" s="89" t="s">
        <v>675</v>
      </c>
      <c r="C155" s="87"/>
      <c r="D155" s="477"/>
      <c r="E155" s="88"/>
    </row>
    <row r="156" spans="1:5" ht="26">
      <c r="A156" s="83"/>
      <c r="B156" s="111" t="s">
        <v>544</v>
      </c>
      <c r="C156" s="112" t="s">
        <v>587</v>
      </c>
      <c r="D156" s="322" t="s">
        <v>1206</v>
      </c>
      <c r="E156" s="88"/>
    </row>
    <row r="157" spans="1:5">
      <c r="A157" s="83"/>
      <c r="B157" s="111" t="s">
        <v>546</v>
      </c>
      <c r="C157" s="112" t="s">
        <v>676</v>
      </c>
      <c r="D157" s="322" t="s">
        <v>1150</v>
      </c>
      <c r="E157" s="88"/>
    </row>
    <row r="158" spans="1:5">
      <c r="A158" s="83"/>
      <c r="B158" s="341" t="s">
        <v>548</v>
      </c>
      <c r="C158" s="342" t="s">
        <v>549</v>
      </c>
      <c r="D158" s="322" t="s">
        <v>1150</v>
      </c>
      <c r="E158" s="88"/>
    </row>
    <row r="159" spans="1:5">
      <c r="A159" s="83"/>
      <c r="B159" s="111"/>
      <c r="C159" s="112"/>
      <c r="D159" s="478" t="s">
        <v>672</v>
      </c>
      <c r="E159" s="88"/>
    </row>
    <row r="160" spans="1:5" ht="26">
      <c r="A160" s="130"/>
      <c r="B160" s="111" t="s">
        <v>677</v>
      </c>
      <c r="C160" s="112" t="s">
        <v>1127</v>
      </c>
      <c r="D160" s="478" t="s">
        <v>672</v>
      </c>
      <c r="E160" s="131"/>
    </row>
    <row r="161" spans="1:5">
      <c r="A161" s="83"/>
      <c r="B161" s="111" t="s">
        <v>678</v>
      </c>
      <c r="C161" s="112" t="s">
        <v>679</v>
      </c>
      <c r="D161" s="478" t="s">
        <v>672</v>
      </c>
      <c r="E161" s="88"/>
    </row>
    <row r="162" spans="1:5">
      <c r="A162" s="83"/>
      <c r="B162" s="89" t="s">
        <v>46</v>
      </c>
      <c r="C162" s="87"/>
      <c r="D162" s="477"/>
      <c r="E162" s="88"/>
    </row>
    <row r="163" spans="1:5" ht="26">
      <c r="A163" s="83"/>
      <c r="B163" s="111" t="s">
        <v>544</v>
      </c>
      <c r="C163" s="112" t="s">
        <v>587</v>
      </c>
      <c r="D163" s="322" t="s">
        <v>1207</v>
      </c>
      <c r="E163" s="88"/>
    </row>
    <row r="164" spans="1:5">
      <c r="A164" s="83"/>
      <c r="B164" s="111" t="s">
        <v>546</v>
      </c>
      <c r="C164" s="112" t="s">
        <v>680</v>
      </c>
      <c r="D164" s="322" t="s">
        <v>1208</v>
      </c>
      <c r="E164" s="88"/>
    </row>
    <row r="165" spans="1:5">
      <c r="A165" s="83"/>
      <c r="B165" s="341" t="s">
        <v>548</v>
      </c>
      <c r="C165" s="342" t="s">
        <v>549</v>
      </c>
      <c r="D165" s="322" t="s">
        <v>1208</v>
      </c>
      <c r="E165" s="88"/>
    </row>
    <row r="166" spans="1:5">
      <c r="A166" s="83"/>
      <c r="B166" s="111"/>
      <c r="C166" s="112"/>
      <c r="D166" s="478" t="s">
        <v>672</v>
      </c>
      <c r="E166" s="88"/>
    </row>
    <row r="167" spans="1:5" ht="26">
      <c r="A167" s="83"/>
      <c r="B167" s="111" t="s">
        <v>681</v>
      </c>
      <c r="C167" s="112" t="s">
        <v>682</v>
      </c>
      <c r="D167" s="478" t="s">
        <v>672</v>
      </c>
      <c r="E167" s="88"/>
    </row>
    <row r="168" spans="1:5">
      <c r="A168" s="83"/>
      <c r="B168" s="89" t="s">
        <v>683</v>
      </c>
      <c r="C168" s="87"/>
      <c r="D168" s="477"/>
      <c r="E168" s="88"/>
    </row>
    <row r="169" spans="1:5" ht="32.4" customHeight="1">
      <c r="A169" s="83"/>
      <c r="B169" s="111" t="s">
        <v>544</v>
      </c>
      <c r="C169" s="112" t="s">
        <v>587</v>
      </c>
      <c r="D169" s="322" t="s">
        <v>1209</v>
      </c>
      <c r="E169" s="88"/>
    </row>
    <row r="170" spans="1:5" ht="30.75" customHeight="1">
      <c r="A170" s="83"/>
      <c r="B170" s="111" t="s">
        <v>546</v>
      </c>
      <c r="C170" s="112" t="s">
        <v>684</v>
      </c>
      <c r="D170" s="322" t="s">
        <v>1175</v>
      </c>
      <c r="E170" s="88"/>
    </row>
    <row r="171" spans="1:5" ht="31.5" customHeight="1">
      <c r="A171" s="83"/>
      <c r="B171" s="341" t="s">
        <v>548</v>
      </c>
      <c r="C171" s="342" t="s">
        <v>549</v>
      </c>
      <c r="D171" s="322" t="s">
        <v>1175</v>
      </c>
      <c r="E171" s="88"/>
    </row>
    <row r="172" spans="1:5">
      <c r="A172" s="83"/>
      <c r="B172" s="111"/>
      <c r="C172" s="112"/>
      <c r="D172" s="479" t="s">
        <v>550</v>
      </c>
      <c r="E172" s="88"/>
    </row>
    <row r="173" spans="1:5">
      <c r="A173" s="83"/>
      <c r="B173" s="111" t="s">
        <v>685</v>
      </c>
      <c r="C173" s="112" t="s">
        <v>686</v>
      </c>
      <c r="D173" s="479" t="s">
        <v>550</v>
      </c>
      <c r="E173" s="88"/>
    </row>
    <row r="174" spans="1:5">
      <c r="A174" s="83"/>
      <c r="B174" s="89" t="s">
        <v>687</v>
      </c>
      <c r="C174" s="87"/>
      <c r="D174" s="477"/>
      <c r="E174" s="88"/>
    </row>
    <row r="175" spans="1:5">
      <c r="A175" s="83"/>
      <c r="B175" s="111" t="s">
        <v>544</v>
      </c>
      <c r="C175" s="112" t="s">
        <v>587</v>
      </c>
      <c r="D175" s="322" t="s">
        <v>1194</v>
      </c>
      <c r="E175" s="88"/>
    </row>
    <row r="176" spans="1:5" ht="39">
      <c r="A176" s="83"/>
      <c r="B176" s="111" t="s">
        <v>546</v>
      </c>
      <c r="C176" s="112" t="s">
        <v>688</v>
      </c>
      <c r="D176" s="322" t="s">
        <v>1210</v>
      </c>
      <c r="E176" s="88"/>
    </row>
    <row r="177" spans="1:5" ht="39">
      <c r="A177" s="83"/>
      <c r="B177" s="341" t="s">
        <v>548</v>
      </c>
      <c r="C177" s="342" t="s">
        <v>549</v>
      </c>
      <c r="D177" s="322" t="s">
        <v>1210</v>
      </c>
      <c r="E177" s="88"/>
    </row>
    <row r="178" spans="1:5">
      <c r="A178" s="83"/>
      <c r="B178" s="341"/>
      <c r="C178" s="342"/>
      <c r="D178" s="478" t="s">
        <v>672</v>
      </c>
      <c r="E178" s="88"/>
    </row>
    <row r="179" spans="1:5" ht="14.9" customHeight="1">
      <c r="A179" s="83"/>
      <c r="B179" s="111" t="s">
        <v>689</v>
      </c>
      <c r="C179" s="112" t="s">
        <v>690</v>
      </c>
      <c r="D179" s="478" t="s">
        <v>672</v>
      </c>
      <c r="E179" s="345"/>
    </row>
    <row r="180" spans="1:5">
      <c r="A180" s="83"/>
      <c r="B180" s="89" t="s">
        <v>54</v>
      </c>
      <c r="C180" s="87"/>
      <c r="D180" s="477"/>
      <c r="E180" s="88"/>
    </row>
    <row r="181" spans="1:5" ht="39.65" customHeight="1">
      <c r="A181" s="83"/>
      <c r="B181" s="111" t="s">
        <v>691</v>
      </c>
      <c r="C181" s="112" t="s">
        <v>692</v>
      </c>
      <c r="D181" s="478" t="s">
        <v>1147</v>
      </c>
      <c r="E181" s="88"/>
    </row>
    <row r="182" spans="1:5">
      <c r="A182" s="83"/>
      <c r="B182" s="133" t="s">
        <v>56</v>
      </c>
      <c r="C182" s="87"/>
      <c r="D182" s="477"/>
      <c r="E182" s="88"/>
    </row>
    <row r="183" spans="1:5" ht="26">
      <c r="A183" s="83"/>
      <c r="B183" s="111" t="s">
        <v>693</v>
      </c>
      <c r="C183" s="112" t="s">
        <v>694</v>
      </c>
      <c r="D183" s="478" t="s">
        <v>695</v>
      </c>
      <c r="E183" s="88"/>
    </row>
    <row r="184" spans="1:5">
      <c r="A184" s="83"/>
      <c r="B184" s="89" t="s">
        <v>86</v>
      </c>
      <c r="C184" s="87"/>
      <c r="D184" s="477"/>
      <c r="E184" s="88"/>
    </row>
    <row r="185" spans="1:5">
      <c r="A185" s="83"/>
      <c r="B185" s="111" t="s">
        <v>544</v>
      </c>
      <c r="C185" s="112" t="s">
        <v>587</v>
      </c>
      <c r="D185" s="322" t="s">
        <v>1133</v>
      </c>
      <c r="E185" s="88"/>
    </row>
    <row r="186" spans="1:5">
      <c r="A186" s="83"/>
      <c r="B186" s="111" t="s">
        <v>546</v>
      </c>
      <c r="C186" s="112" t="s">
        <v>696</v>
      </c>
      <c r="D186" s="322" t="s">
        <v>1133</v>
      </c>
      <c r="E186" s="88"/>
    </row>
    <row r="187" spans="1:5">
      <c r="A187" s="83"/>
      <c r="B187" s="111" t="s">
        <v>548</v>
      </c>
      <c r="C187" s="112" t="s">
        <v>549</v>
      </c>
      <c r="D187" s="322" t="s">
        <v>1133</v>
      </c>
      <c r="E187" s="88"/>
    </row>
    <row r="188" spans="1:5">
      <c r="A188" s="83"/>
      <c r="B188" s="111" t="s">
        <v>698</v>
      </c>
      <c r="C188" s="112" t="s">
        <v>699</v>
      </c>
      <c r="D188" s="481" t="s">
        <v>697</v>
      </c>
      <c r="E188" s="88"/>
    </row>
    <row r="189" spans="1:5">
      <c r="A189" s="83"/>
      <c r="B189" s="89" t="s">
        <v>700</v>
      </c>
      <c r="C189" s="87"/>
      <c r="D189" s="322"/>
      <c r="E189" s="88"/>
    </row>
    <row r="190" spans="1:5" ht="57.65" customHeight="1">
      <c r="A190" s="83"/>
      <c r="B190" s="111" t="s">
        <v>544</v>
      </c>
      <c r="C190" s="112" t="s">
        <v>701</v>
      </c>
      <c r="D190" s="322" t="s">
        <v>1211</v>
      </c>
      <c r="E190" s="88"/>
    </row>
    <row r="191" spans="1:5" ht="55.5" customHeight="1" thickBot="1">
      <c r="A191" s="83"/>
      <c r="B191" s="113" t="s">
        <v>546</v>
      </c>
      <c r="C191" s="114" t="s">
        <v>702</v>
      </c>
      <c r="D191" s="322" t="s">
        <v>1211</v>
      </c>
      <c r="E191" s="88"/>
    </row>
  </sheetData>
  <sheetProtection algorithmName="SHA-512" hashValue="hSOAPqlPtZjxvrJYwajtNnJdmQrVq9ImxW+mZ3c3LANJ58ozOGoSIWiIO3ZwUMv7BeOs/mzYqgEBG5V4A9fFyw==" saltValue="weU83k93vNkQaF9xGKBo7w==" spinCount="100000" sheet="1" objects="1" scenarios="1"/>
  <mergeCells count="9">
    <mergeCell ref="B140:B141"/>
    <mergeCell ref="C140:C141"/>
    <mergeCell ref="B116:B117"/>
    <mergeCell ref="C116:C117"/>
    <mergeCell ref="B6:C6"/>
    <mergeCell ref="B114:B115"/>
    <mergeCell ref="C114:C115"/>
    <mergeCell ref="B138:B139"/>
    <mergeCell ref="C138:C139"/>
  </mergeCells>
  <hyperlinks>
    <hyperlink ref="D48" location="'Economic Contributions'!A1" display="Perseus Data Book 2020 - Economic Contributions" xr:uid="{3A166C2B-15EF-4D18-8B6C-0B1613CEC8E9}"/>
    <hyperlink ref="D60" location="'Economic Contributions'!A1" display="Perseus Data Book 2020 - Economic Contributions" xr:uid="{A67DA011-0361-44DB-BE8D-745CA161D245}"/>
    <hyperlink ref="D113" location="People!A1" display="Perseus Data Book 2020 - People" xr:uid="{41B69AA6-B424-4598-96D3-8005F3B10B0A}"/>
    <hyperlink ref="D153" location="'Communities &amp; Human Rights '!A1" display="Perseus Data Book 2020 - Communities &amp; Human Rights" xr:uid="{3F472E4C-A34E-44C6-9FBE-297269E8DDFF}"/>
    <hyperlink ref="D159" location="'Communities &amp; Human Rights '!A1" display="Perseus Data Book 2020 - Communities &amp; Human Rights" xr:uid="{542C8C6A-0144-4013-9DA9-C7030E023C36}"/>
    <hyperlink ref="D166" location="'Communities &amp; Human Rights '!A1" display="Perseus Data Book 2020 - Communities &amp; Human Rights" xr:uid="{2D24A25A-87F4-4715-901D-4189A04E1437}"/>
    <hyperlink ref="D172" location="'Economic Contributions'!A1" display="Perseus Data Book 2020 - Economic Contributions" xr:uid="{63DB2942-0AF5-4740-AD59-37FC808B9304}"/>
    <hyperlink ref="D49" location="'Economic Contributions'!A1" display="Perseus Data Book 2020 - Economic Contributions" xr:uid="{807E5807-5224-4415-A706-03E0E0B3BEE1}"/>
    <hyperlink ref="D55" location="'Economic Contributions'!A1" display="Perseus Data Book 2020 - Economic Contributions" xr:uid="{9F0891EC-8C18-4DC1-8156-51D4A6481D2F}"/>
    <hyperlink ref="D61" location="'Economic Contributions'!A1" display="Perseus Data Book 2020 - Economic Contributions" xr:uid="{1DD158A5-65AE-465A-9F1E-5CABD09670D8}"/>
    <hyperlink ref="D73" location="Water!A1" display="Perseus Data Book 2020 - Water" xr:uid="{AFF51D54-0CBC-411E-9C82-30A9ACA687C4}"/>
    <hyperlink ref="D71" location="Water!A1" display="Perseus Data Book 2020 - Water" xr:uid="{8518BDB2-8529-4645-80E3-3A9EC5310D8F}"/>
    <hyperlink ref="D72" location="Water!A1" display="Perseus Data Book 2020 - Water" xr:uid="{B9C76F08-FEFC-465A-9914-AD7167717619}"/>
    <hyperlink ref="D78" location="'Biodiversity &amp; Environment'!A1" display="Perseus Data Book 2020 - Biodiversity &amp; Environment" xr:uid="{96D28817-E675-4386-B4A4-37D5BA8812B6}"/>
    <hyperlink ref="D80" location="'Biodiversity &amp; Environment'!A1" display="Perseus Data Book 2020 - Biodiversity &amp; Environment" xr:uid="{756B96BC-7C99-436B-B8A9-CFCDCDC92887}"/>
    <hyperlink ref="D81" location="'Biodiversity &amp; Environment'!A1" display="Perseus Data Book 2020 - Biodiversity &amp; Environment" xr:uid="{ABE44161-4C57-491A-8E7B-547C28B60D34}"/>
    <hyperlink ref="D86" location="Emissions!A1" display="Perseus Data Book - Emissions" xr:uid="{69BE59FF-7078-45C7-B43F-333AEBD22D06}"/>
    <hyperlink ref="D87" location="Emissions!A1" display="Perseus Data Book - Emissions" xr:uid="{957197A3-B7E3-4260-8781-811737412A12}"/>
    <hyperlink ref="D89" location="Emissions!A1" display="Perseus Data Book - Emissions" xr:uid="{752AF48E-882F-41B6-AF62-35317419FE2E}"/>
    <hyperlink ref="D88" location="Emissions!A1" display="Perseus Data Book - Emissions" xr:uid="{008FEF86-0931-4649-A675-627BD8AF24D3}"/>
    <hyperlink ref="D94:D95" location="Energy!A1" display="Perseus Data Book 2020 - Energy" xr:uid="{D37DBDD8-C5E3-4AEC-A63A-61D72E16C7A4}"/>
    <hyperlink ref="D99:D101" location="Waste!A1" display="Perseus Data Book 2020 - Waste" xr:uid="{99A3AC08-FD1C-4EF6-8598-95488ABC22A1}"/>
    <hyperlink ref="D102" location="Tailings!A1" display="Perseus Data Book 2020 - Tailings" xr:uid="{4122430D-A71F-42C9-9D89-3068008DC423}"/>
    <hyperlink ref="D107" location="'Biodiversity &amp; Environment'!A1" display="Perseus Data Book 2020 - Biodiversity &amp; Environment" xr:uid="{1530645C-FF83-4073-A0B0-86D2FE0636E0}"/>
    <hyperlink ref="D108" location="'Biodiversity &amp; Environment'!A1" display="Perseus Data Book 2020 - Biodiversity &amp; Environment" xr:uid="{E8C3C5E1-C216-49B2-AF1B-B9F2AE635CBB}"/>
    <hyperlink ref="D114" location="People!A1" display="Perseus Data Book 2020 - People" xr:uid="{ED54C669-DD00-4BCB-BC33-B5D0A0A2E4D2}"/>
    <hyperlink ref="D116" location="People!A1" display="Perseus Data Book 2020 - People" xr:uid="{DCDBF527-87F2-43B7-B7D9-539F1D187659}"/>
    <hyperlink ref="D122" location="People!A1" display="Perseus Data Book 2020 - People" xr:uid="{6550D4F3-40D2-46AA-A357-52CAE4D0B4F7}"/>
    <hyperlink ref="D123" location="People!A1" display="Perseus Data Book 2020 - People" xr:uid="{E17ED18A-C449-42A2-82DE-274B188EC119}"/>
    <hyperlink ref="D131" location="Safety!A1" display="Perseus Data Book 2020 - Safety" xr:uid="{86CE7EBD-F43C-490B-90FE-7C8E15FCB1AC}"/>
    <hyperlink ref="D132" location="Health!A1" display="Perseus Data Book 2020 - Health" xr:uid="{81E8D9CE-E280-41AB-83B0-3C530DA820D6}"/>
    <hyperlink ref="D137" location="People!A1" display="Perseus Data Book 2020 - People" xr:uid="{581003FD-4CFB-47E9-B68D-1E1F994D1D90}"/>
    <hyperlink ref="D138" location="People!A1" display="Perseus Data Book 2020 - People" xr:uid="{79220535-639D-4C4D-B2A2-3969B233D4FC}"/>
    <hyperlink ref="D140" location="People!A1" display="Perseus Data Book 2020 - People" xr:uid="{1E293650-FC76-4B7B-9A40-B04200AC53E8}"/>
    <hyperlink ref="D146:D148" location="People!A1" display="Perseus Data Book 2020 - People" xr:uid="{1E50CD50-22A6-4BC2-86DF-1C3C0561C51A}"/>
    <hyperlink ref="D154" location="'Communities &amp; Human Rights '!A1" display="Perseus Data Book 2020 - Communities &amp; Human Rights" xr:uid="{7AB6853C-3604-42A4-A6BC-A9CD04E30C14}"/>
    <hyperlink ref="D160" location="'Communities &amp; Human Rights '!A1" display="Perseus Data Book 2020 - Communities &amp; Human Rights" xr:uid="{F810C97E-A718-4C84-B421-6E0FDC881E3E}"/>
    <hyperlink ref="D161" location="'Communities &amp; Human Rights '!A1" display="Perseus Data Book 2020 - Communities &amp; Human Rights" xr:uid="{8B9C07D9-7688-4375-97F5-F60BF20D223F}"/>
    <hyperlink ref="D167" location="'Communities &amp; Human Rights '!A1" display="Perseus Data Book 2020 - Communities &amp; Human Rights" xr:uid="{69A5A530-801E-4777-BA87-2A6FBBBA0426}"/>
    <hyperlink ref="D173" location="'Economic Contributions'!A1" display="Perseus Data Book 2020 - Economic Contributions" xr:uid="{BFCFA186-F351-404B-AF01-FBA69ABCEAED}"/>
    <hyperlink ref="D178" location="'Communities &amp; Human Rights '!A1" display="Perseus Data Book 2020 - Communities &amp; Human Rights" xr:uid="{B7E723A8-630C-46A2-89BB-C08CEF20339A}"/>
    <hyperlink ref="D179" location="'Communities &amp; Human Rights '!A1" display="Perseus Data Book 2020 - Communities &amp; Human Rights" xr:uid="{8C3D1BC6-2DBB-4ACF-8EAD-48BB4864D856}"/>
    <hyperlink ref="D181" location="'Artisanal Mining'!A1" display="Perseus Data Book 2020 - Artisanal Mining" xr:uid="{F9DFAD8D-408A-4BA9-9D98-E2D0A8517258}"/>
    <hyperlink ref="D183" location="Resettlement!A1" display="Perseus Data Book 2020 - Resettlement" xr:uid="{28B1C568-477E-4C4E-9E64-22BB12598678}"/>
    <hyperlink ref="D188" location="Closure!A1" display="Perseus Data Book 2020 - Closure" xr:uid="{20EA6366-1ACF-4F50-979F-FF66FE2F972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235F-9474-4A23-8B43-A046AABE550B}">
  <sheetPr>
    <tabColor rgb="FF92D050"/>
  </sheetPr>
  <dimension ref="B1:F22"/>
  <sheetViews>
    <sheetView zoomScale="70" zoomScaleNormal="70" workbookViewId="0">
      <selection activeCell="D20" sqref="D20"/>
    </sheetView>
  </sheetViews>
  <sheetFormatPr defaultColWidth="9.453125" defaultRowHeight="14.5"/>
  <cols>
    <col min="1" max="1" width="3.453125" style="158" customWidth="1"/>
    <col min="2" max="2" width="21.453125" style="158" customWidth="1"/>
    <col min="3" max="3" width="86.08984375" style="158" customWidth="1"/>
    <col min="4" max="4" width="121.90625" style="158" customWidth="1"/>
    <col min="5" max="16384" width="9.453125" style="158"/>
  </cols>
  <sheetData>
    <row r="1" spans="2:6">
      <c r="B1" s="292"/>
    </row>
    <row r="2" spans="2:6">
      <c r="D2" s="293" t="s">
        <v>102</v>
      </c>
      <c r="F2"/>
    </row>
    <row r="6" spans="2:6">
      <c r="B6" s="294" t="s">
        <v>703</v>
      </c>
      <c r="C6" s="296"/>
      <c r="D6" s="296"/>
    </row>
    <row r="7" spans="2:6">
      <c r="B7" s="299"/>
      <c r="C7" s="299" t="s">
        <v>704</v>
      </c>
      <c r="D7" s="299" t="s">
        <v>469</v>
      </c>
    </row>
    <row r="8" spans="2:6" ht="31.5" customHeight="1">
      <c r="B8" s="536" t="s">
        <v>705</v>
      </c>
      <c r="C8" s="438" t="s">
        <v>706</v>
      </c>
      <c r="D8" s="493" t="s">
        <v>1212</v>
      </c>
    </row>
    <row r="9" spans="2:6" ht="39">
      <c r="B9" s="536"/>
      <c r="C9" s="438" t="s">
        <v>707</v>
      </c>
      <c r="D9" s="493" t="s">
        <v>1213</v>
      </c>
    </row>
    <row r="10" spans="2:6" ht="26">
      <c r="B10" s="537" t="s">
        <v>708</v>
      </c>
      <c r="C10" s="438" t="s">
        <v>709</v>
      </c>
      <c r="D10" s="493" t="s">
        <v>1214</v>
      </c>
    </row>
    <row r="11" spans="2:6" ht="26">
      <c r="B11" s="537"/>
      <c r="C11" s="438" t="s">
        <v>710</v>
      </c>
      <c r="D11" s="493" t="s">
        <v>1215</v>
      </c>
    </row>
    <row r="12" spans="2:6" ht="26">
      <c r="B12" s="537"/>
      <c r="C12" s="438" t="s">
        <v>711</v>
      </c>
      <c r="D12" s="493" t="s">
        <v>1216</v>
      </c>
    </row>
    <row r="13" spans="2:6" ht="26">
      <c r="B13" s="537" t="s">
        <v>712</v>
      </c>
      <c r="C13" s="438" t="s">
        <v>713</v>
      </c>
      <c r="D13" s="493" t="s">
        <v>1217</v>
      </c>
    </row>
    <row r="14" spans="2:6">
      <c r="B14" s="537"/>
      <c r="C14" s="438" t="s">
        <v>714</v>
      </c>
      <c r="D14" s="493" t="s">
        <v>1218</v>
      </c>
    </row>
    <row r="15" spans="2:6" ht="26">
      <c r="B15" s="537"/>
      <c r="C15" s="438" t="s">
        <v>715</v>
      </c>
      <c r="D15" s="493" t="s">
        <v>1217</v>
      </c>
    </row>
    <row r="16" spans="2:6" ht="26">
      <c r="B16" s="536" t="s">
        <v>716</v>
      </c>
      <c r="C16" s="462" t="s">
        <v>717</v>
      </c>
      <c r="D16" s="493" t="s">
        <v>1219</v>
      </c>
    </row>
    <row r="17" spans="2:4">
      <c r="B17" s="536"/>
      <c r="C17" s="463"/>
      <c r="D17" s="479" t="s">
        <v>598</v>
      </c>
    </row>
    <row r="18" spans="2:4" ht="26">
      <c r="B18" s="536"/>
      <c r="C18" s="462" t="s">
        <v>718</v>
      </c>
      <c r="D18" s="493" t="s">
        <v>1220</v>
      </c>
    </row>
    <row r="19" spans="2:4">
      <c r="B19" s="536"/>
      <c r="C19" s="463"/>
      <c r="D19" s="479" t="s">
        <v>598</v>
      </c>
    </row>
    <row r="20" spans="2:4" ht="39">
      <c r="B20" s="536"/>
      <c r="C20" s="438" t="s">
        <v>719</v>
      </c>
      <c r="D20" s="493" t="s">
        <v>1221</v>
      </c>
    </row>
    <row r="21" spans="2:4">
      <c r="B21" s="301"/>
      <c r="C21" s="301"/>
      <c r="D21" s="300"/>
    </row>
    <row r="22" spans="2:4">
      <c r="B22" s="301"/>
      <c r="C22" s="301"/>
      <c r="D22" s="300"/>
    </row>
  </sheetData>
  <sheetProtection algorithmName="SHA-512" hashValue="Yur1p2/yyTBkleC/2pq4E4EopfOToMRAQ8chakWOgWhOIywRHHfS2JEBM5EoFuI6quIhyH9dgDIYdRwNkurt5A==" saltValue="OiRmtSmlxBvD5cF74DSdRw==" spinCount="100000" sheet="1" objects="1" scenarios="1"/>
  <mergeCells count="4">
    <mergeCell ref="B8:B9"/>
    <mergeCell ref="B10:B12"/>
    <mergeCell ref="B13:B15"/>
    <mergeCell ref="B16:B20"/>
  </mergeCells>
  <hyperlinks>
    <hyperlink ref="D17" location="Emissions!A1" display="Perseus Data Book - Emissions" xr:uid="{44E577ED-D7E0-4A10-B6E5-DC1F9DF571C4}"/>
    <hyperlink ref="D19" location="Emissions!A1" display="Perseus Data Book - Emissions" xr:uid="{E23EEAB1-38A3-4844-92D4-C674B818488F}"/>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8D968-94A4-4B34-B70B-7004F14EE523}">
  <sheetPr codeName="Sheet21">
    <tabColor rgb="FF92D050"/>
  </sheetPr>
  <dimension ref="B1:E73"/>
  <sheetViews>
    <sheetView topLeftCell="A6" zoomScale="70" zoomScaleNormal="70" workbookViewId="0">
      <selection activeCell="D70" sqref="D70:D73"/>
    </sheetView>
  </sheetViews>
  <sheetFormatPr defaultColWidth="9.1796875" defaultRowHeight="14.5"/>
  <cols>
    <col min="1" max="1" width="3.54296875" style="158" customWidth="1"/>
    <col min="2" max="2" width="28.453125" style="158" customWidth="1"/>
    <col min="3" max="3" width="102.1796875" style="158" customWidth="1"/>
    <col min="4" max="4" width="85.08984375" style="158" customWidth="1"/>
    <col min="5" max="5" width="15.54296875" style="158" customWidth="1"/>
    <col min="6" max="16384" width="9.1796875" style="158"/>
  </cols>
  <sheetData>
    <row r="1" spans="2:4">
      <c r="B1" s="292"/>
    </row>
    <row r="2" spans="2:4">
      <c r="D2" s="293" t="s">
        <v>102</v>
      </c>
    </row>
    <row r="3" spans="2:4">
      <c r="B3" s="304"/>
    </row>
    <row r="6" spans="2:4">
      <c r="B6" s="294" t="s">
        <v>720</v>
      </c>
      <c r="C6" s="296"/>
      <c r="D6" s="297"/>
    </row>
    <row r="7" spans="2:4" ht="14.75" customHeight="1">
      <c r="B7" s="538" t="s">
        <v>705</v>
      </c>
      <c r="C7" s="538"/>
      <c r="D7" s="436" t="s">
        <v>469</v>
      </c>
    </row>
    <row r="8" spans="2:4" ht="19.399999999999999" customHeight="1">
      <c r="B8" s="539" t="s">
        <v>721</v>
      </c>
      <c r="C8" s="539"/>
      <c r="D8" s="539"/>
    </row>
    <row r="9" spans="2:4" ht="39" customHeight="1">
      <c r="B9" s="434" t="s">
        <v>722</v>
      </c>
      <c r="C9" s="438" t="s">
        <v>723</v>
      </c>
      <c r="D9" s="493" t="s">
        <v>1177</v>
      </c>
    </row>
    <row r="10" spans="2:4" ht="26">
      <c r="B10" s="434" t="s">
        <v>724</v>
      </c>
      <c r="C10" s="438" t="s">
        <v>725</v>
      </c>
      <c r="D10" s="463" t="s">
        <v>1134</v>
      </c>
    </row>
    <row r="11" spans="2:4" ht="26">
      <c r="B11" s="463" t="s">
        <v>726</v>
      </c>
      <c r="C11" s="438" t="s">
        <v>727</v>
      </c>
      <c r="D11" s="463" t="s">
        <v>1148</v>
      </c>
    </row>
    <row r="12" spans="2:4" ht="26">
      <c r="B12" s="462" t="s">
        <v>728</v>
      </c>
      <c r="C12" s="462" t="s">
        <v>729</v>
      </c>
      <c r="D12" s="493" t="s">
        <v>1178</v>
      </c>
    </row>
    <row r="13" spans="2:4">
      <c r="B13" s="461"/>
      <c r="C13" s="463"/>
      <c r="D13" s="479" t="s">
        <v>550</v>
      </c>
    </row>
    <row r="14" spans="2:4" ht="37.25" customHeight="1">
      <c r="B14" s="462" t="s">
        <v>730</v>
      </c>
      <c r="C14" s="462" t="s">
        <v>731</v>
      </c>
      <c r="D14" s="463" t="s">
        <v>1149</v>
      </c>
    </row>
    <row r="15" spans="2:4">
      <c r="B15" s="461"/>
      <c r="C15" s="463"/>
      <c r="D15" s="479" t="s">
        <v>550</v>
      </c>
    </row>
    <row r="16" spans="2:4" ht="26">
      <c r="B16" s="462" t="s">
        <v>732</v>
      </c>
      <c r="C16" s="462" t="s">
        <v>733</v>
      </c>
      <c r="D16" s="493" t="s">
        <v>1149</v>
      </c>
    </row>
    <row r="17" spans="2:4">
      <c r="B17" s="461"/>
      <c r="C17" s="463"/>
      <c r="D17" s="479" t="s">
        <v>550</v>
      </c>
    </row>
    <row r="18" spans="2:4" ht="26">
      <c r="B18" s="434" t="s">
        <v>734</v>
      </c>
      <c r="C18" s="438" t="s">
        <v>735</v>
      </c>
      <c r="D18" s="463" t="s">
        <v>1130</v>
      </c>
    </row>
    <row r="19" spans="2:4">
      <c r="B19" s="539" t="s">
        <v>736</v>
      </c>
      <c r="C19" s="539"/>
      <c r="D19" s="539"/>
    </row>
    <row r="20" spans="2:4" ht="26">
      <c r="B20" s="434" t="s">
        <v>737</v>
      </c>
      <c r="C20" s="438" t="s">
        <v>738</v>
      </c>
      <c r="D20" s="493" t="s">
        <v>1162</v>
      </c>
    </row>
    <row r="21" spans="2:4" ht="26">
      <c r="B21" s="434" t="s">
        <v>739</v>
      </c>
      <c r="C21" s="438" t="s">
        <v>740</v>
      </c>
      <c r="D21" s="493" t="s">
        <v>1222</v>
      </c>
    </row>
    <row r="22" spans="2:4" ht="78">
      <c r="B22" s="434" t="s">
        <v>741</v>
      </c>
      <c r="C22" s="438" t="s">
        <v>742</v>
      </c>
      <c r="D22" s="493" t="s">
        <v>1227</v>
      </c>
    </row>
    <row r="23" spans="2:4" ht="52">
      <c r="B23" s="434" t="s">
        <v>743</v>
      </c>
      <c r="C23" s="438" t="s">
        <v>744</v>
      </c>
      <c r="D23" s="493" t="s">
        <v>1223</v>
      </c>
    </row>
    <row r="24" spans="2:4" ht="39">
      <c r="B24" s="434" t="s">
        <v>745</v>
      </c>
      <c r="C24" s="438" t="s">
        <v>746</v>
      </c>
      <c r="D24" s="493" t="s">
        <v>1224</v>
      </c>
    </row>
    <row r="25" spans="2:4">
      <c r="B25" s="539" t="s">
        <v>747</v>
      </c>
      <c r="C25" s="539"/>
      <c r="D25" s="539"/>
    </row>
    <row r="26" spans="2:4" ht="78">
      <c r="B26" s="434" t="s">
        <v>748</v>
      </c>
      <c r="C26" s="438" t="s">
        <v>749</v>
      </c>
      <c r="D26" s="493" t="s">
        <v>1226</v>
      </c>
    </row>
    <row r="27" spans="2:4" ht="26">
      <c r="B27" s="434" t="s">
        <v>750</v>
      </c>
      <c r="C27" s="438" t="s">
        <v>751</v>
      </c>
      <c r="D27" s="493" t="s">
        <v>1225</v>
      </c>
    </row>
    <row r="28" spans="2:4" ht="52">
      <c r="B28" s="434" t="s">
        <v>752</v>
      </c>
      <c r="C28" s="438" t="s">
        <v>753</v>
      </c>
      <c r="D28" s="463" t="s">
        <v>1135</v>
      </c>
    </row>
    <row r="29" spans="2:4">
      <c r="B29" s="538" t="s">
        <v>754</v>
      </c>
      <c r="C29" s="538"/>
      <c r="D29" s="436" t="s">
        <v>469</v>
      </c>
    </row>
    <row r="30" spans="2:4">
      <c r="B30" s="539" t="s">
        <v>755</v>
      </c>
      <c r="C30" s="539"/>
      <c r="D30" s="539"/>
    </row>
    <row r="31" spans="2:4" ht="26">
      <c r="B31" s="438" t="s">
        <v>21</v>
      </c>
      <c r="C31" s="438" t="s">
        <v>756</v>
      </c>
      <c r="D31" s="493" t="s">
        <v>1205</v>
      </c>
    </row>
    <row r="32" spans="2:4" ht="26">
      <c r="B32" s="438" t="s">
        <v>757</v>
      </c>
      <c r="C32" s="438" t="s">
        <v>758</v>
      </c>
      <c r="D32" s="493" t="s">
        <v>1205</v>
      </c>
    </row>
    <row r="33" spans="2:5" ht="26">
      <c r="B33" s="438" t="s">
        <v>759</v>
      </c>
      <c r="C33" s="438" t="s">
        <v>760</v>
      </c>
      <c r="D33" s="493" t="s">
        <v>1205</v>
      </c>
    </row>
    <row r="34" spans="2:5" ht="39">
      <c r="B34" s="438" t="s">
        <v>761</v>
      </c>
      <c r="C34" s="438" t="s">
        <v>762</v>
      </c>
      <c r="D34" s="493" t="s">
        <v>1228</v>
      </c>
    </row>
    <row r="35" spans="2:5" ht="29.5" customHeight="1">
      <c r="B35" s="540" t="s">
        <v>763</v>
      </c>
      <c r="C35" s="540"/>
      <c r="D35" s="540"/>
    </row>
    <row r="36" spans="2:5">
      <c r="B36" s="434" t="s">
        <v>764</v>
      </c>
      <c r="C36" s="438" t="s">
        <v>765</v>
      </c>
      <c r="D36" s="493" t="s">
        <v>1150</v>
      </c>
    </row>
    <row r="37" spans="2:5" ht="26">
      <c r="B37" s="434" t="s">
        <v>766</v>
      </c>
      <c r="C37" s="438" t="s">
        <v>767</v>
      </c>
      <c r="D37" s="493" t="s">
        <v>1150</v>
      </c>
    </row>
    <row r="38" spans="2:5" ht="26">
      <c r="B38" s="434" t="s">
        <v>768</v>
      </c>
      <c r="C38" s="438" t="s">
        <v>769</v>
      </c>
      <c r="D38" s="493" t="s">
        <v>1150</v>
      </c>
    </row>
    <row r="39" spans="2:5" ht="39">
      <c r="B39" s="434" t="s">
        <v>770</v>
      </c>
      <c r="C39" s="438" t="s">
        <v>771</v>
      </c>
      <c r="D39" s="493" t="s">
        <v>1205</v>
      </c>
    </row>
    <row r="40" spans="2:5">
      <c r="B40" s="539" t="s">
        <v>772</v>
      </c>
      <c r="C40" s="539"/>
      <c r="D40" s="539"/>
    </row>
    <row r="41" spans="2:5" ht="26">
      <c r="B41" s="438" t="s">
        <v>773</v>
      </c>
      <c r="C41" s="438" t="s">
        <v>774</v>
      </c>
      <c r="D41" s="493" t="s">
        <v>1150</v>
      </c>
    </row>
    <row r="42" spans="2:5" ht="26">
      <c r="B42" s="438" t="s">
        <v>775</v>
      </c>
      <c r="C42" s="438" t="s">
        <v>776</v>
      </c>
      <c r="D42" s="493" t="s">
        <v>1229</v>
      </c>
    </row>
    <row r="43" spans="2:5" ht="26">
      <c r="B43" s="438" t="s">
        <v>777</v>
      </c>
      <c r="C43" s="438" t="s">
        <v>778</v>
      </c>
      <c r="D43" s="493" t="s">
        <v>1230</v>
      </c>
    </row>
    <row r="44" spans="2:5" ht="26">
      <c r="B44" s="438" t="s">
        <v>779</v>
      </c>
      <c r="C44" s="438" t="s">
        <v>780</v>
      </c>
      <c r="D44" s="493" t="s">
        <v>1150</v>
      </c>
    </row>
    <row r="45" spans="2:5" ht="26">
      <c r="B45" s="438" t="s">
        <v>220</v>
      </c>
      <c r="C45" s="438" t="s">
        <v>781</v>
      </c>
      <c r="D45" s="493" t="s">
        <v>1150</v>
      </c>
    </row>
    <row r="46" spans="2:5" ht="39">
      <c r="B46" s="438" t="s">
        <v>782</v>
      </c>
      <c r="C46" s="438" t="s">
        <v>783</v>
      </c>
      <c r="D46" s="493" t="s">
        <v>1150</v>
      </c>
    </row>
    <row r="47" spans="2:5" ht="39.75" customHeight="1">
      <c r="B47" s="438" t="s">
        <v>784</v>
      </c>
      <c r="C47" s="438" t="s">
        <v>785</v>
      </c>
      <c r="D47" s="493" t="s">
        <v>1231</v>
      </c>
      <c r="E47" s="469"/>
    </row>
    <row r="48" spans="2:5">
      <c r="B48" s="539" t="s">
        <v>786</v>
      </c>
      <c r="C48" s="539"/>
      <c r="D48" s="539"/>
    </row>
    <row r="49" spans="2:5" ht="26">
      <c r="B49" s="434" t="s">
        <v>787</v>
      </c>
      <c r="C49" s="438" t="s">
        <v>788</v>
      </c>
      <c r="D49" s="493" t="s">
        <v>1222</v>
      </c>
    </row>
    <row r="50" spans="2:5" ht="52">
      <c r="B50" s="434" t="s">
        <v>789</v>
      </c>
      <c r="C50" s="438" t="s">
        <v>790</v>
      </c>
      <c r="D50" s="493" t="s">
        <v>1222</v>
      </c>
    </row>
    <row r="51" spans="2:5" ht="36.75" customHeight="1">
      <c r="B51" s="434" t="s">
        <v>791</v>
      </c>
      <c r="C51" s="438" t="s">
        <v>792</v>
      </c>
      <c r="D51" s="493" t="s">
        <v>1222</v>
      </c>
    </row>
    <row r="52" spans="2:5" ht="26">
      <c r="B52" s="434" t="s">
        <v>793</v>
      </c>
      <c r="C52" s="438" t="s">
        <v>794</v>
      </c>
      <c r="D52" s="493" t="s">
        <v>1222</v>
      </c>
    </row>
    <row r="53" spans="2:5" ht="39">
      <c r="B53" s="434" t="s">
        <v>795</v>
      </c>
      <c r="C53" s="438" t="s">
        <v>796</v>
      </c>
      <c r="D53" s="493" t="s">
        <v>1232</v>
      </c>
    </row>
    <row r="54" spans="2:5" ht="39">
      <c r="B54" s="434" t="s">
        <v>797</v>
      </c>
      <c r="C54" s="438" t="s">
        <v>798</v>
      </c>
      <c r="D54" s="493" t="s">
        <v>1223</v>
      </c>
      <c r="E54" s="469"/>
    </row>
    <row r="55" spans="2:5" ht="26">
      <c r="B55" s="434" t="s">
        <v>799</v>
      </c>
      <c r="C55" s="438" t="s">
        <v>800</v>
      </c>
      <c r="D55" s="493" t="s">
        <v>1222</v>
      </c>
    </row>
    <row r="56" spans="2:5" ht="39">
      <c r="B56" s="434" t="s">
        <v>56</v>
      </c>
      <c r="C56" s="438" t="s">
        <v>801</v>
      </c>
      <c r="D56" s="493" t="s">
        <v>1222</v>
      </c>
    </row>
    <row r="57" spans="2:5">
      <c r="B57" s="538" t="s">
        <v>802</v>
      </c>
      <c r="C57" s="538"/>
      <c r="D57" s="436" t="s">
        <v>469</v>
      </c>
    </row>
    <row r="58" spans="2:5">
      <c r="B58" s="539" t="s">
        <v>803</v>
      </c>
      <c r="C58" s="539"/>
      <c r="D58" s="539"/>
    </row>
    <row r="59" spans="2:5" ht="26">
      <c r="B59" s="434" t="s">
        <v>804</v>
      </c>
      <c r="C59" s="438" t="s">
        <v>805</v>
      </c>
      <c r="D59" s="493" t="s">
        <v>1233</v>
      </c>
    </row>
    <row r="60" spans="2:5" ht="39">
      <c r="B60" s="434" t="s">
        <v>806</v>
      </c>
      <c r="C60" s="438" t="s">
        <v>807</v>
      </c>
      <c r="D60" s="493" t="s">
        <v>1234</v>
      </c>
    </row>
    <row r="61" spans="2:5" ht="39">
      <c r="B61" s="434" t="s">
        <v>808</v>
      </c>
      <c r="C61" s="438" t="s">
        <v>809</v>
      </c>
      <c r="D61" s="493" t="s">
        <v>1235</v>
      </c>
    </row>
    <row r="62" spans="2:5" ht="52">
      <c r="B62" s="434" t="s">
        <v>810</v>
      </c>
      <c r="C62" s="438" t="s">
        <v>811</v>
      </c>
      <c r="D62" s="493" t="s">
        <v>1236</v>
      </c>
    </row>
    <row r="63" spans="2:5" ht="26">
      <c r="B63" s="434" t="s">
        <v>812</v>
      </c>
      <c r="C63" s="438" t="s">
        <v>813</v>
      </c>
      <c r="D63" s="493" t="s">
        <v>1136</v>
      </c>
    </row>
    <row r="64" spans="2:5">
      <c r="B64" s="539" t="s">
        <v>814</v>
      </c>
      <c r="C64" s="539"/>
      <c r="D64" s="539"/>
    </row>
    <row r="65" spans="2:4" ht="39">
      <c r="B65" s="434" t="s">
        <v>586</v>
      </c>
      <c r="C65" s="438" t="s">
        <v>815</v>
      </c>
      <c r="D65" s="493" t="s">
        <v>1137</v>
      </c>
    </row>
    <row r="66" spans="2:4">
      <c r="B66" s="434" t="s">
        <v>816</v>
      </c>
      <c r="C66" s="438" t="s">
        <v>817</v>
      </c>
      <c r="D66" s="493" t="s">
        <v>1137</v>
      </c>
    </row>
    <row r="67" spans="2:4" ht="39">
      <c r="B67" s="434" t="s">
        <v>818</v>
      </c>
      <c r="C67" s="438" t="s">
        <v>819</v>
      </c>
      <c r="D67" s="493" t="s">
        <v>1137</v>
      </c>
    </row>
    <row r="68" spans="2:4" ht="52">
      <c r="B68" s="434" t="s">
        <v>820</v>
      </c>
      <c r="C68" s="438" t="s">
        <v>821</v>
      </c>
      <c r="D68" s="493" t="s">
        <v>1133</v>
      </c>
    </row>
    <row r="69" spans="2:4" ht="25.5" customHeight="1">
      <c r="B69" s="539" t="s">
        <v>822</v>
      </c>
      <c r="C69" s="539"/>
      <c r="D69" s="539"/>
    </row>
    <row r="70" spans="2:4" ht="39">
      <c r="B70" s="434" t="s">
        <v>823</v>
      </c>
      <c r="C70" s="438" t="s">
        <v>824</v>
      </c>
      <c r="D70" s="493" t="s">
        <v>1237</v>
      </c>
    </row>
    <row r="71" spans="2:4" ht="26">
      <c r="B71" s="434" t="s">
        <v>825</v>
      </c>
      <c r="C71" s="438" t="s">
        <v>826</v>
      </c>
      <c r="D71" s="493" t="s">
        <v>1237</v>
      </c>
    </row>
    <row r="72" spans="2:4" ht="43.5" customHeight="1">
      <c r="B72" s="434" t="s">
        <v>827</v>
      </c>
      <c r="C72" s="438" t="s">
        <v>828</v>
      </c>
      <c r="D72" s="493" t="s">
        <v>1215</v>
      </c>
    </row>
    <row r="73" spans="2:4" ht="26">
      <c r="B73" s="434" t="s">
        <v>829</v>
      </c>
      <c r="C73" s="438" t="s">
        <v>830</v>
      </c>
      <c r="D73" s="493" t="s">
        <v>1215</v>
      </c>
    </row>
  </sheetData>
  <sheetProtection algorithmName="SHA-512" hashValue="aO8alRhySFdhpVIPOhl6/6Wmhmqd+Myrp7nTwfFuhCEnCTRxsTbb/Odf4Uta9gw6rK4qYO9/MrYggbctDlcQxQ==" saltValue="6cbUT97ITk/SiXbAwjivSw==" spinCount="100000" sheet="1" objects="1" scenarios="1"/>
  <mergeCells count="13">
    <mergeCell ref="B64:D64"/>
    <mergeCell ref="B69:D69"/>
    <mergeCell ref="B30:D30"/>
    <mergeCell ref="B35:D35"/>
    <mergeCell ref="B40:D40"/>
    <mergeCell ref="B48:D48"/>
    <mergeCell ref="B57:C57"/>
    <mergeCell ref="B58:D58"/>
    <mergeCell ref="B7:C7"/>
    <mergeCell ref="B8:D8"/>
    <mergeCell ref="B19:D19"/>
    <mergeCell ref="B25:D25"/>
    <mergeCell ref="B29:C29"/>
  </mergeCells>
  <phoneticPr fontId="54" type="noConversion"/>
  <hyperlinks>
    <hyperlink ref="D13" location="'Economic Contributions'!A1" display="Perseus Data Book 2020 - Economic Contributions" xr:uid="{34760CC0-4681-48E5-9F71-0568856AF3A7}"/>
    <hyperlink ref="D15" location="'Economic Contributions'!A1" display="Perseus Data Book 2020 - Economic Contributions" xr:uid="{A4519F0B-6086-44F7-B81F-32DEE6E9A41A}"/>
    <hyperlink ref="D17" location="'Economic Contributions'!A1" display="Perseus Data Book 2020 - Economic Contributions" xr:uid="{C83CF0AD-27F7-42CE-AC70-EECF448071E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F6E77-3F0A-4226-8DA6-4CB7062D8458}">
  <sheetPr codeName="Sheet2"/>
  <dimension ref="B6:C90"/>
  <sheetViews>
    <sheetView topLeftCell="A67" workbookViewId="0"/>
  </sheetViews>
  <sheetFormatPr defaultColWidth="8.54296875" defaultRowHeight="14.5"/>
  <cols>
    <col min="1" max="1" width="3.453125" style="19" customWidth="1"/>
    <col min="2" max="2" width="70.54296875" style="19" customWidth="1"/>
    <col min="3" max="3" width="24.453125" style="19" customWidth="1"/>
    <col min="4" max="16384" width="8.54296875" style="19"/>
  </cols>
  <sheetData>
    <row r="6" spans="2:3">
      <c r="B6" s="99" t="s">
        <v>9</v>
      </c>
      <c r="C6" s="7"/>
    </row>
    <row r="7" spans="2:3">
      <c r="B7" s="96" t="s">
        <v>10</v>
      </c>
      <c r="C7" s="426" t="s">
        <v>11</v>
      </c>
    </row>
    <row r="8" spans="2:3">
      <c r="B8" s="20" t="s">
        <v>12</v>
      </c>
      <c r="C8" s="259" t="s">
        <v>13</v>
      </c>
    </row>
    <row r="9" spans="2:3">
      <c r="B9" s="20" t="s">
        <v>14</v>
      </c>
      <c r="C9" s="259" t="s">
        <v>13</v>
      </c>
    </row>
    <row r="10" spans="2:3">
      <c r="B10" s="20" t="s">
        <v>15</v>
      </c>
      <c r="C10" s="259" t="s">
        <v>13</v>
      </c>
    </row>
    <row r="11" spans="2:3">
      <c r="B11" s="20" t="s">
        <v>16</v>
      </c>
      <c r="C11" s="259" t="s">
        <v>13</v>
      </c>
    </row>
    <row r="12" spans="2:3">
      <c r="B12" s="491" t="s">
        <v>17</v>
      </c>
      <c r="C12" s="259" t="s">
        <v>13</v>
      </c>
    </row>
    <row r="13" spans="2:3">
      <c r="B13" s="369" t="s">
        <v>18</v>
      </c>
      <c r="C13" s="259" t="s">
        <v>13</v>
      </c>
    </row>
    <row r="14" spans="2:3" ht="15" thickBot="1">
      <c r="B14" s="332" t="s">
        <v>1179</v>
      </c>
      <c r="C14" s="258" t="s">
        <v>13</v>
      </c>
    </row>
    <row r="15" spans="2:3">
      <c r="B15" s="10"/>
      <c r="C15" s="11"/>
    </row>
    <row r="16" spans="2:3">
      <c r="B16" s="99" t="s">
        <v>1180</v>
      </c>
      <c r="C16" s="12"/>
    </row>
    <row r="17" spans="2:3">
      <c r="B17" s="97" t="s">
        <v>19</v>
      </c>
      <c r="C17" s="98"/>
    </row>
    <row r="18" spans="2:3">
      <c r="B18" s="20" t="s">
        <v>20</v>
      </c>
      <c r="C18" s="259" t="s">
        <v>21</v>
      </c>
    </row>
    <row r="19" spans="2:3">
      <c r="B19" s="20" t="s">
        <v>22</v>
      </c>
      <c r="C19" s="259" t="s">
        <v>21</v>
      </c>
    </row>
    <row r="20" spans="2:3">
      <c r="B20" s="20" t="s">
        <v>23</v>
      </c>
      <c r="C20" s="259" t="s">
        <v>21</v>
      </c>
    </row>
    <row r="21" spans="2:3">
      <c r="B21" s="20" t="s">
        <v>24</v>
      </c>
      <c r="C21" s="259" t="s">
        <v>21</v>
      </c>
    </row>
    <row r="22" spans="2:3">
      <c r="B22" s="20" t="s">
        <v>25</v>
      </c>
      <c r="C22" s="259" t="s">
        <v>21</v>
      </c>
    </row>
    <row r="23" spans="2:3">
      <c r="B23" s="20" t="s">
        <v>26</v>
      </c>
      <c r="C23" s="259" t="s">
        <v>21</v>
      </c>
    </row>
    <row r="24" spans="2:3">
      <c r="B24" s="20" t="s">
        <v>27</v>
      </c>
      <c r="C24" s="259" t="s">
        <v>28</v>
      </c>
    </row>
    <row r="25" spans="2:3">
      <c r="B25" s="20" t="s">
        <v>29</v>
      </c>
      <c r="C25" s="259" t="s">
        <v>28</v>
      </c>
    </row>
    <row r="26" spans="2:3">
      <c r="B26" s="20" t="s">
        <v>30</v>
      </c>
      <c r="C26" s="259" t="s">
        <v>28</v>
      </c>
    </row>
    <row r="27" spans="2:3">
      <c r="B27" s="20" t="s">
        <v>31</v>
      </c>
      <c r="C27" s="259" t="s">
        <v>32</v>
      </c>
    </row>
    <row r="28" spans="2:3">
      <c r="B28" s="20" t="s">
        <v>33</v>
      </c>
      <c r="C28" s="259" t="s">
        <v>32</v>
      </c>
    </row>
    <row r="29" spans="2:3">
      <c r="B29" s="20" t="s">
        <v>34</v>
      </c>
      <c r="C29" s="259" t="s">
        <v>32</v>
      </c>
    </row>
    <row r="30" spans="2:3">
      <c r="B30" s="20" t="s">
        <v>35</v>
      </c>
      <c r="C30" s="259" t="s">
        <v>32</v>
      </c>
    </row>
    <row r="31" spans="2:3">
      <c r="B31" s="20" t="s">
        <v>36</v>
      </c>
      <c r="C31" s="259" t="s">
        <v>32</v>
      </c>
    </row>
    <row r="32" spans="2:3">
      <c r="B32" s="20" t="s">
        <v>37</v>
      </c>
      <c r="C32" s="259" t="s">
        <v>32</v>
      </c>
    </row>
    <row r="33" spans="2:3">
      <c r="B33" s="20" t="s">
        <v>38</v>
      </c>
      <c r="C33" s="259" t="s">
        <v>32</v>
      </c>
    </row>
    <row r="34" spans="2:3">
      <c r="B34" s="20" t="s">
        <v>39</v>
      </c>
      <c r="C34" s="259" t="s">
        <v>32</v>
      </c>
    </row>
    <row r="35" spans="2:3">
      <c r="B35" s="20" t="s">
        <v>40</v>
      </c>
      <c r="C35" s="259" t="s">
        <v>32</v>
      </c>
    </row>
    <row r="36" spans="2:3">
      <c r="B36" s="20" t="s">
        <v>41</v>
      </c>
      <c r="C36" s="259" t="s">
        <v>32</v>
      </c>
    </row>
    <row r="37" spans="2:3">
      <c r="B37" s="20" t="s">
        <v>42</v>
      </c>
      <c r="C37" s="259" t="s">
        <v>32</v>
      </c>
    </row>
    <row r="38" spans="2:3">
      <c r="B38" s="20" t="s">
        <v>43</v>
      </c>
      <c r="C38" s="259" t="s">
        <v>32</v>
      </c>
    </row>
    <row r="39" spans="2:3">
      <c r="B39" s="20" t="s">
        <v>44</v>
      </c>
      <c r="C39" s="259" t="s">
        <v>32</v>
      </c>
    </row>
    <row r="40" spans="2:3" ht="15" thickBot="1">
      <c r="B40" s="332" t="s">
        <v>45</v>
      </c>
      <c r="C40" s="258" t="s">
        <v>32</v>
      </c>
    </row>
    <row r="41" spans="2:3">
      <c r="C41"/>
    </row>
    <row r="42" spans="2:3">
      <c r="B42" s="99" t="s">
        <v>1181</v>
      </c>
      <c r="C42" s="13"/>
    </row>
    <row r="43" spans="2:3">
      <c r="B43" s="97" t="s">
        <v>19</v>
      </c>
      <c r="C43" s="98"/>
    </row>
    <row r="44" spans="2:3">
      <c r="B44" s="169" t="s">
        <v>46</v>
      </c>
      <c r="C44" s="259" t="s">
        <v>47</v>
      </c>
    </row>
    <row r="45" spans="2:3">
      <c r="B45" s="169" t="s">
        <v>48</v>
      </c>
      <c r="C45" s="259" t="s">
        <v>47</v>
      </c>
    </row>
    <row r="46" spans="2:3">
      <c r="B46" s="169" t="s">
        <v>49</v>
      </c>
      <c r="C46" s="259" t="s">
        <v>47</v>
      </c>
    </row>
    <row r="47" spans="2:3">
      <c r="B47" s="169" t="s">
        <v>50</v>
      </c>
      <c r="C47" s="259" t="s">
        <v>47</v>
      </c>
    </row>
    <row r="48" spans="2:3">
      <c r="B48" s="169" t="s">
        <v>51</v>
      </c>
      <c r="C48" s="259" t="s">
        <v>47</v>
      </c>
    </row>
    <row r="49" spans="2:3">
      <c r="B49" s="169" t="s">
        <v>52</v>
      </c>
      <c r="C49" s="259" t="s">
        <v>47</v>
      </c>
    </row>
    <row r="50" spans="2:3">
      <c r="B50" s="170" t="s">
        <v>53</v>
      </c>
      <c r="C50" s="259" t="s">
        <v>47</v>
      </c>
    </row>
    <row r="51" spans="2:3">
      <c r="B51" s="170" t="s">
        <v>54</v>
      </c>
      <c r="C51" s="259" t="s">
        <v>55</v>
      </c>
    </row>
    <row r="52" spans="2:3" ht="15" thickBot="1">
      <c r="B52" s="332" t="s">
        <v>56</v>
      </c>
      <c r="C52" s="258" t="s">
        <v>56</v>
      </c>
    </row>
    <row r="53" spans="2:3">
      <c r="B53" s="14"/>
      <c r="C53" s="15"/>
    </row>
    <row r="54" spans="2:3">
      <c r="B54" s="99" t="s">
        <v>57</v>
      </c>
      <c r="C54" s="16"/>
    </row>
    <row r="55" spans="2:3">
      <c r="B55" s="97" t="s">
        <v>19</v>
      </c>
      <c r="C55" s="98"/>
    </row>
    <row r="56" spans="2:3">
      <c r="B56" s="20" t="s">
        <v>58</v>
      </c>
      <c r="C56" s="259" t="s">
        <v>59</v>
      </c>
    </row>
    <row r="57" spans="2:3">
      <c r="B57" s="26" t="s">
        <v>60</v>
      </c>
      <c r="C57" s="259" t="s">
        <v>59</v>
      </c>
    </row>
    <row r="58" spans="2:3">
      <c r="B58" s="26" t="s">
        <v>61</v>
      </c>
      <c r="C58" s="259" t="s">
        <v>59</v>
      </c>
    </row>
    <row r="59" spans="2:3">
      <c r="B59" s="26" t="s">
        <v>62</v>
      </c>
      <c r="C59" s="259" t="s">
        <v>59</v>
      </c>
    </row>
    <row r="60" spans="2:3">
      <c r="B60" s="26" t="s">
        <v>63</v>
      </c>
      <c r="C60" s="259" t="s">
        <v>59</v>
      </c>
    </row>
    <row r="61" spans="2:3">
      <c r="B61" s="26" t="s">
        <v>64</v>
      </c>
      <c r="C61" s="259" t="s">
        <v>59</v>
      </c>
    </row>
    <row r="62" spans="2:3">
      <c r="B62" s="26" t="s">
        <v>65</v>
      </c>
      <c r="C62" s="259" t="s">
        <v>59</v>
      </c>
    </row>
    <row r="63" spans="2:3">
      <c r="B63" s="20" t="s">
        <v>66</v>
      </c>
      <c r="C63" s="259" t="s">
        <v>67</v>
      </c>
    </row>
    <row r="64" spans="2:3">
      <c r="B64" s="20" t="s">
        <v>68</v>
      </c>
      <c r="C64" s="259" t="s">
        <v>67</v>
      </c>
    </row>
    <row r="65" spans="2:3">
      <c r="B65" s="20" t="s">
        <v>69</v>
      </c>
      <c r="C65" s="259" t="s">
        <v>67</v>
      </c>
    </row>
    <row r="66" spans="2:3">
      <c r="B66" s="20" t="s">
        <v>70</v>
      </c>
      <c r="C66" s="259" t="s">
        <v>67</v>
      </c>
    </row>
    <row r="67" spans="2:3">
      <c r="B67" s="20" t="s">
        <v>71</v>
      </c>
      <c r="C67" s="259" t="s">
        <v>67</v>
      </c>
    </row>
    <row r="68" spans="2:3">
      <c r="B68" s="20" t="s">
        <v>72</v>
      </c>
      <c r="C68" s="259" t="s">
        <v>73</v>
      </c>
    </row>
    <row r="69" spans="2:3">
      <c r="B69" s="20" t="s">
        <v>74</v>
      </c>
      <c r="C69" s="259" t="s">
        <v>75</v>
      </c>
    </row>
    <row r="70" spans="2:3">
      <c r="B70" s="20" t="s">
        <v>76</v>
      </c>
      <c r="C70" s="259" t="s">
        <v>75</v>
      </c>
    </row>
    <row r="71" spans="2:3">
      <c r="B71" s="20" t="s">
        <v>77</v>
      </c>
      <c r="C71" s="259" t="s">
        <v>78</v>
      </c>
    </row>
    <row r="72" spans="2:3">
      <c r="B72" s="20" t="s">
        <v>79</v>
      </c>
      <c r="C72" s="259" t="s">
        <v>78</v>
      </c>
    </row>
    <row r="73" spans="2:3">
      <c r="B73" s="20" t="s">
        <v>51</v>
      </c>
      <c r="C73" s="259" t="s">
        <v>78</v>
      </c>
    </row>
    <row r="74" spans="2:3">
      <c r="B74" s="20" t="s">
        <v>80</v>
      </c>
      <c r="C74" s="259" t="s">
        <v>78</v>
      </c>
    </row>
    <row r="75" spans="2:3">
      <c r="B75" s="20" t="s">
        <v>81</v>
      </c>
      <c r="C75" s="259" t="s">
        <v>82</v>
      </c>
    </row>
    <row r="76" spans="2:3">
      <c r="B76" s="20" t="s">
        <v>83</v>
      </c>
      <c r="C76" s="259" t="s">
        <v>82</v>
      </c>
    </row>
    <row r="77" spans="2:3">
      <c r="B77" s="20" t="s">
        <v>84</v>
      </c>
      <c r="C77" s="259" t="s">
        <v>82</v>
      </c>
    </row>
    <row r="78" spans="2:3">
      <c r="B78" s="20" t="s">
        <v>85</v>
      </c>
      <c r="C78" s="259" t="s">
        <v>82</v>
      </c>
    </row>
    <row r="79" spans="2:3" ht="15" thickBot="1">
      <c r="B79" s="332" t="s">
        <v>86</v>
      </c>
      <c r="C79" s="258" t="s">
        <v>87</v>
      </c>
    </row>
    <row r="80" spans="2:3">
      <c r="B80" s="14"/>
      <c r="C80" s="15"/>
    </row>
    <row r="81" spans="2:3">
      <c r="B81" s="99" t="s">
        <v>88</v>
      </c>
      <c r="C81" s="16"/>
    </row>
    <row r="82" spans="2:3">
      <c r="B82" s="97" t="s">
        <v>89</v>
      </c>
      <c r="C82" s="98"/>
    </row>
    <row r="83" spans="2:3">
      <c r="B83" s="20" t="s">
        <v>90</v>
      </c>
      <c r="C83" s="257" t="s">
        <v>91</v>
      </c>
    </row>
    <row r="84" spans="2:3">
      <c r="B84" s="20" t="s">
        <v>92</v>
      </c>
      <c r="C84" s="257" t="s">
        <v>93</v>
      </c>
    </row>
    <row r="85" spans="2:3">
      <c r="B85" s="20" t="s">
        <v>1109</v>
      </c>
      <c r="C85" s="257" t="s">
        <v>75</v>
      </c>
    </row>
    <row r="86" spans="2:3">
      <c r="B86" s="20" t="s">
        <v>94</v>
      </c>
      <c r="C86" s="257" t="s">
        <v>95</v>
      </c>
    </row>
    <row r="87" spans="2:3">
      <c r="B87" s="20" t="s">
        <v>96</v>
      </c>
      <c r="C87" s="257" t="s">
        <v>97</v>
      </c>
    </row>
    <row r="88" spans="2:3">
      <c r="B88" s="20" t="s">
        <v>98</v>
      </c>
      <c r="C88" s="257" t="s">
        <v>98</v>
      </c>
    </row>
    <row r="89" spans="2:3">
      <c r="B89" s="20" t="s">
        <v>99</v>
      </c>
      <c r="C89" s="257" t="s">
        <v>99</v>
      </c>
    </row>
    <row r="90" spans="2:3" ht="15" thickBot="1">
      <c r="B90" s="27" t="s">
        <v>100</v>
      </c>
      <c r="C90" s="258" t="s">
        <v>101</v>
      </c>
    </row>
  </sheetData>
  <sheetProtection algorithmName="SHA-512" hashValue="TwEcAu/+q1sSJ1wNsWV6kcE/MuF5YNJ8RJImYugVi5qtgI7e4Gntr3a7SAg1WecG51iIdIZVi3YA1HpjXLFEIg==" saltValue="FrRyoReYQeNScgjoXW1L4A==" spinCount="100000" sheet="1" objects="1" scenarios="1"/>
  <hyperlinks>
    <hyperlink ref="C83" location="'GRI Index'!A1" display="GRI Index" xr:uid="{EF0718CF-0992-4C93-BC3A-1A8B98788003}"/>
    <hyperlink ref="C90" location="SASB!A1" display="SASB" xr:uid="{B0E6B284-B206-4B45-8364-629374E8E7D3}"/>
    <hyperlink ref="C86" location="RGMP!A1" display="RGMP" xr:uid="{69B170A9-4688-44B4-A931-BE4ACA01B471}"/>
    <hyperlink ref="C87" location="'WEF IBC Metrics'!A1" display="WEF IBC Metrics" xr:uid="{7036E82A-6BA6-409F-A44B-42AAB99CD147}"/>
    <hyperlink ref="C18" location="Safety!A1" display="Safety" xr:uid="{EE6A1DD9-3F32-4FF2-A60C-1AFA1C0B826D}"/>
    <hyperlink ref="C19:C23" location="Safety!A1" display="Safety" xr:uid="{32FC6C41-C244-4CD9-A24C-3E0AD5017BC1}"/>
    <hyperlink ref="C24" location="Health!A1" display="Health" xr:uid="{A7A77B91-AAD9-4DD1-9D57-81A0A91F9BA9}"/>
    <hyperlink ref="C25:C26" location="Health!A1" display="Health" xr:uid="{5AB44703-F802-47BB-8F45-57E93F164A4E}"/>
    <hyperlink ref="C27" location="People!A1" display="People" xr:uid="{8F603D61-ECDE-45E4-9A7D-483A5CA355B3}"/>
    <hyperlink ref="C44" location="'Communities &amp; Human Rights '!A1" display="Communities &amp; Human Rights" xr:uid="{045BF8AF-E736-4DF0-B122-050EA71556B0}"/>
    <hyperlink ref="C51" location="ASM!A1" display="ASM" xr:uid="{F6088B40-A956-4191-8886-4EC0F288ECD6}"/>
    <hyperlink ref="C52" location="Resettlement!A1" display="Resettlement" xr:uid="{C3D33472-B60E-432B-9B85-BDB91BFE0A6F}"/>
    <hyperlink ref="C89" location="'IFC Performance Standards'!A1" display="IFC Performance Standards" xr:uid="{F4F87806-386B-490D-A57A-7B66DB9AB65F}"/>
    <hyperlink ref="C88" location="'Equator Principles'!A1" display="Equator Principles" xr:uid="{7A49859B-BF4F-43A9-AFC4-0CAB883FCCF1}"/>
    <hyperlink ref="C56" location="Emissions!A1" display="Emissions" xr:uid="{F6CBCC9B-399A-4297-BB30-9CC4410C0CEE}"/>
    <hyperlink ref="C57:C61" location="Emissions!A1" display="Emissions" xr:uid="{1EA9BA3A-2798-43FD-A6B6-0E86CE0E7816}"/>
    <hyperlink ref="C63" location="Energy!A1" display="Energy" xr:uid="{B6C549D6-74F2-4DB7-9672-E13F33302E03}"/>
    <hyperlink ref="C64:C67" location="Energy!A1" display="Energy" xr:uid="{0F9D36A2-E22E-43CE-96B3-747E985778D4}"/>
    <hyperlink ref="C68" location="Water!A1" display="Water" xr:uid="{53741327-FE17-449E-9618-3F3D907D620B}"/>
    <hyperlink ref="C69" location="Tailings!A1" display="Tailings" xr:uid="{EC5C84BD-1486-4C7E-A094-2616EBE184A1}"/>
    <hyperlink ref="C70" location="Tailings!A1" display="Tailings" xr:uid="{1FD17722-EF56-44A3-B484-5F3712D335C6}"/>
    <hyperlink ref="C71" location="'Biodiversity &amp; Environment'!A1" display="Biodiversity &amp; Environment" xr:uid="{E6293D07-B323-4DCF-9B78-53A0F7AA95B9}"/>
    <hyperlink ref="C75" location="Waste!A1" display="Waste" xr:uid="{35469BB6-8DC2-4769-8978-6C39B461FA7E}"/>
    <hyperlink ref="C77:C78" location="Waste!A1" display="Waste" xr:uid="{F8036BF0-21EF-44FE-92CC-7DF4E77DB820}"/>
    <hyperlink ref="C79" location="Closure!A1" display="Closure" xr:uid="{8A47C030-60FB-41F1-980C-634B50F8199A}"/>
    <hyperlink ref="C30" location="People!A1" display="People" xr:uid="{5F275126-8F78-4787-8D33-74C96952E280}"/>
    <hyperlink ref="C33" location="People!A1" display="People" xr:uid="{3C05DE66-C17D-4C9D-AAEE-53B8843FDEF6}"/>
    <hyperlink ref="C62" location="Emissions!A1" display="Emissions" xr:uid="{18697142-4434-495E-97A7-1567D630F808}"/>
    <hyperlink ref="C76" location="Waste!A1" display="Waste" xr:uid="{92D2E239-514C-4826-AE4A-793D13F4A551}"/>
    <hyperlink ref="C84" location="TCFD!A1" display="TCFD" xr:uid="{0DCA39AB-65C9-4BDD-A925-40FBAC61ADB9}"/>
  </hyperlinks>
  <pageMargins left="0.7" right="0.7" top="0.75" bottom="0.75" header="0.3" footer="0.3"/>
  <pageSetup paperSize="9" scale="85"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A122-69C3-48EE-BC2B-5F5C96110F3D}">
  <sheetPr codeName="Sheet20">
    <tabColor rgb="FF92D050"/>
  </sheetPr>
  <dimension ref="B1:F44"/>
  <sheetViews>
    <sheetView topLeftCell="A4" zoomScale="70" zoomScaleNormal="70" workbookViewId="0">
      <selection activeCell="E31" sqref="E31:E32"/>
    </sheetView>
  </sheetViews>
  <sheetFormatPr defaultColWidth="9.453125" defaultRowHeight="14.5"/>
  <cols>
    <col min="1" max="1" width="3.453125" style="158" customWidth="1"/>
    <col min="2" max="2" width="21.453125" style="158" customWidth="1"/>
    <col min="3" max="3" width="106.81640625" style="158" customWidth="1"/>
    <col min="4" max="4" width="36.54296875" style="158" customWidth="1"/>
    <col min="5" max="5" width="82" style="158" customWidth="1"/>
    <col min="6" max="16384" width="9.453125" style="158"/>
  </cols>
  <sheetData>
    <row r="1" spans="2:5">
      <c r="B1" s="292"/>
    </row>
    <row r="2" spans="2:5">
      <c r="E2" s="293" t="s">
        <v>102</v>
      </c>
    </row>
    <row r="6" spans="2:5">
      <c r="B6" s="294" t="s">
        <v>831</v>
      </c>
      <c r="C6" s="296"/>
      <c r="D6" s="297"/>
      <c r="E6" s="296"/>
    </row>
    <row r="7" spans="2:5">
      <c r="B7" s="538" t="s">
        <v>832</v>
      </c>
      <c r="C7" s="538"/>
      <c r="D7" s="538"/>
      <c r="E7" s="538"/>
    </row>
    <row r="8" spans="2:5">
      <c r="B8" s="299" t="s">
        <v>833</v>
      </c>
      <c r="C8" s="299" t="s">
        <v>834</v>
      </c>
      <c r="D8" s="299" t="s">
        <v>835</v>
      </c>
      <c r="E8" s="299" t="s">
        <v>469</v>
      </c>
    </row>
    <row r="9" spans="2:5" ht="39">
      <c r="B9" s="434" t="s">
        <v>836</v>
      </c>
      <c r="C9" s="463" t="s">
        <v>837</v>
      </c>
      <c r="D9" s="324" t="s">
        <v>838</v>
      </c>
      <c r="E9" s="463" t="s">
        <v>1130</v>
      </c>
    </row>
    <row r="10" spans="2:5" ht="52">
      <c r="B10" s="460" t="s">
        <v>839</v>
      </c>
      <c r="C10" s="462" t="s">
        <v>840</v>
      </c>
      <c r="D10" s="347" t="s">
        <v>841</v>
      </c>
      <c r="E10" s="463" t="s">
        <v>1151</v>
      </c>
    </row>
    <row r="11" spans="2:5">
      <c r="B11" s="461"/>
      <c r="C11" s="463"/>
      <c r="D11" s="324"/>
      <c r="E11" s="480" t="s">
        <v>628</v>
      </c>
    </row>
    <row r="12" spans="2:5" ht="38.25" customHeight="1">
      <c r="B12" s="434" t="s">
        <v>739</v>
      </c>
      <c r="C12" s="438" t="s">
        <v>842</v>
      </c>
      <c r="D12" s="324" t="s">
        <v>843</v>
      </c>
      <c r="E12" s="463" t="s">
        <v>1143</v>
      </c>
    </row>
    <row r="13" spans="2:5" ht="52">
      <c r="B13" s="537" t="s">
        <v>844</v>
      </c>
      <c r="C13" s="437" t="s">
        <v>845</v>
      </c>
      <c r="D13" s="347" t="s">
        <v>846</v>
      </c>
      <c r="E13" s="482" t="s">
        <v>628</v>
      </c>
    </row>
    <row r="14" spans="2:5" ht="52">
      <c r="B14" s="536"/>
      <c r="C14" s="438" t="s">
        <v>847</v>
      </c>
      <c r="D14" s="324"/>
      <c r="E14" s="463" t="s">
        <v>1139</v>
      </c>
    </row>
    <row r="15" spans="2:5" ht="52">
      <c r="B15" s="543"/>
      <c r="C15" s="438" t="s">
        <v>848</v>
      </c>
      <c r="D15" s="324" t="s">
        <v>849</v>
      </c>
      <c r="E15" s="493" t="s">
        <v>1188</v>
      </c>
    </row>
    <row r="16" spans="2:5" ht="65">
      <c r="B16" s="438" t="s">
        <v>850</v>
      </c>
      <c r="C16" s="438" t="s">
        <v>851</v>
      </c>
      <c r="D16" s="324" t="s">
        <v>852</v>
      </c>
      <c r="E16" s="463" t="s">
        <v>1144</v>
      </c>
    </row>
    <row r="17" spans="2:5">
      <c r="B17" s="538" t="s">
        <v>853</v>
      </c>
      <c r="C17" s="538"/>
      <c r="D17" s="538"/>
      <c r="E17" s="538"/>
    </row>
    <row r="18" spans="2:5">
      <c r="B18" s="299" t="s">
        <v>833</v>
      </c>
      <c r="C18" s="299" t="s">
        <v>854</v>
      </c>
      <c r="D18" s="299" t="s">
        <v>835</v>
      </c>
      <c r="E18" s="299" t="s">
        <v>469</v>
      </c>
    </row>
    <row r="19" spans="2:5" ht="65">
      <c r="B19" s="536" t="s">
        <v>855</v>
      </c>
      <c r="C19" s="462" t="s">
        <v>856</v>
      </c>
      <c r="D19" s="347" t="s">
        <v>857</v>
      </c>
      <c r="E19" s="493" t="s">
        <v>1238</v>
      </c>
    </row>
    <row r="20" spans="2:5">
      <c r="B20" s="536"/>
      <c r="C20" s="463"/>
      <c r="D20" s="324"/>
      <c r="E20" s="479" t="s">
        <v>598</v>
      </c>
    </row>
    <row r="21" spans="2:5" ht="91">
      <c r="B21" s="536"/>
      <c r="C21" s="462" t="s">
        <v>858</v>
      </c>
      <c r="D21" s="347" t="s">
        <v>859</v>
      </c>
      <c r="E21" s="493" t="s">
        <v>1215</v>
      </c>
    </row>
    <row r="22" spans="2:5">
      <c r="B22" s="461"/>
      <c r="C22" s="463"/>
      <c r="D22" s="324"/>
      <c r="E22" s="479" t="s">
        <v>860</v>
      </c>
    </row>
    <row r="23" spans="2:5" ht="39">
      <c r="B23" s="434" t="s">
        <v>861</v>
      </c>
      <c r="C23" s="438" t="s">
        <v>862</v>
      </c>
      <c r="D23" s="324" t="s">
        <v>863</v>
      </c>
      <c r="E23" s="463" t="s">
        <v>592</v>
      </c>
    </row>
    <row r="24" spans="2:5" ht="65">
      <c r="B24" s="460" t="s">
        <v>864</v>
      </c>
      <c r="C24" s="462" t="s">
        <v>865</v>
      </c>
      <c r="D24" s="347" t="s">
        <v>1157</v>
      </c>
      <c r="E24" s="493" t="s">
        <v>1237</v>
      </c>
    </row>
    <row r="25" spans="2:5">
      <c r="B25" s="460"/>
      <c r="C25" s="462"/>
      <c r="D25" s="347"/>
      <c r="E25" s="479" t="s">
        <v>581</v>
      </c>
    </row>
    <row r="26" spans="2:5">
      <c r="B26" s="538" t="s">
        <v>32</v>
      </c>
      <c r="C26" s="538"/>
      <c r="D26" s="538"/>
      <c r="E26" s="538"/>
    </row>
    <row r="27" spans="2:5">
      <c r="B27" s="299" t="s">
        <v>833</v>
      </c>
      <c r="C27" s="299" t="s">
        <v>866</v>
      </c>
      <c r="D27" s="299" t="s">
        <v>835</v>
      </c>
      <c r="E27" s="299" t="s">
        <v>469</v>
      </c>
    </row>
    <row r="28" spans="2:5" ht="26">
      <c r="B28" s="536" t="s">
        <v>867</v>
      </c>
      <c r="C28" s="438" t="s">
        <v>868</v>
      </c>
      <c r="D28" s="324" t="s">
        <v>869</v>
      </c>
      <c r="E28" s="482" t="s">
        <v>628</v>
      </c>
    </row>
    <row r="29" spans="2:5" ht="42" customHeight="1">
      <c r="B29" s="536"/>
      <c r="C29" s="438" t="s">
        <v>870</v>
      </c>
      <c r="D29" s="324" t="s">
        <v>871</v>
      </c>
      <c r="E29" s="482" t="s">
        <v>628</v>
      </c>
    </row>
    <row r="30" spans="2:5" ht="52">
      <c r="B30" s="536"/>
      <c r="C30" s="438" t="s">
        <v>872</v>
      </c>
      <c r="D30" s="324" t="s">
        <v>873</v>
      </c>
      <c r="E30" s="463" t="s">
        <v>874</v>
      </c>
    </row>
    <row r="31" spans="2:5" ht="70.5" customHeight="1">
      <c r="B31" s="543"/>
      <c r="C31" s="438" t="s">
        <v>875</v>
      </c>
      <c r="D31" s="324" t="s">
        <v>876</v>
      </c>
      <c r="E31" s="493" t="s">
        <v>1239</v>
      </c>
    </row>
    <row r="32" spans="2:5" ht="84.75" customHeight="1">
      <c r="B32" s="435" t="s">
        <v>877</v>
      </c>
      <c r="C32" s="462" t="s">
        <v>878</v>
      </c>
      <c r="D32" s="363" t="s">
        <v>879</v>
      </c>
      <c r="E32" s="493" t="s">
        <v>1205</v>
      </c>
    </row>
    <row r="33" spans="2:6">
      <c r="B33" s="460"/>
      <c r="C33" s="463"/>
      <c r="D33" s="466"/>
      <c r="E33" s="479" t="s">
        <v>653</v>
      </c>
    </row>
    <row r="34" spans="2:6" ht="52.75" customHeight="1">
      <c r="B34" s="537" t="s">
        <v>880</v>
      </c>
      <c r="C34" s="438" t="s">
        <v>1158</v>
      </c>
      <c r="D34" s="544" t="s">
        <v>881</v>
      </c>
      <c r="E34" s="482" t="s">
        <v>628</v>
      </c>
    </row>
    <row r="35" spans="2:6" ht="49.25" customHeight="1">
      <c r="B35" s="536"/>
      <c r="C35" s="437" t="s">
        <v>882</v>
      </c>
      <c r="D35" s="545"/>
      <c r="E35" s="463" t="s">
        <v>883</v>
      </c>
    </row>
    <row r="36" spans="2:6">
      <c r="B36" s="538" t="s">
        <v>884</v>
      </c>
      <c r="C36" s="538"/>
      <c r="D36" s="538"/>
      <c r="E36" s="538"/>
    </row>
    <row r="37" spans="2:6">
      <c r="B37" s="299" t="s">
        <v>833</v>
      </c>
      <c r="C37" s="299" t="s">
        <v>885</v>
      </c>
      <c r="D37" s="299" t="s">
        <v>835</v>
      </c>
      <c r="E37" s="299" t="s">
        <v>469</v>
      </c>
    </row>
    <row r="38" spans="2:6" ht="71.75" customHeight="1">
      <c r="B38" s="541" t="s">
        <v>886</v>
      </c>
      <c r="C38" s="438" t="s">
        <v>887</v>
      </c>
      <c r="D38" s="324" t="s">
        <v>888</v>
      </c>
      <c r="E38" s="482" t="s">
        <v>628</v>
      </c>
    </row>
    <row r="39" spans="2:6" ht="153" customHeight="1">
      <c r="B39" s="541"/>
      <c r="C39" s="438" t="s">
        <v>889</v>
      </c>
      <c r="D39" s="324" t="s">
        <v>890</v>
      </c>
      <c r="E39" s="479" t="s">
        <v>550</v>
      </c>
    </row>
    <row r="40" spans="2:6" ht="71" customHeight="1">
      <c r="B40" s="542"/>
      <c r="C40" s="438" t="s">
        <v>891</v>
      </c>
      <c r="D40" s="324" t="s">
        <v>892</v>
      </c>
      <c r="E40" s="463" t="s">
        <v>1146</v>
      </c>
      <c r="F40" s="469"/>
    </row>
    <row r="41" spans="2:6" ht="26">
      <c r="B41" s="438" t="s">
        <v>893</v>
      </c>
      <c r="C41" s="438" t="s">
        <v>894</v>
      </c>
      <c r="D41" s="324" t="s">
        <v>895</v>
      </c>
      <c r="E41" s="463" t="s">
        <v>896</v>
      </c>
    </row>
    <row r="42" spans="2:6" ht="36" customHeight="1">
      <c r="B42" s="438" t="s">
        <v>897</v>
      </c>
      <c r="C42" s="438" t="s">
        <v>898</v>
      </c>
      <c r="D42" s="324" t="s">
        <v>899</v>
      </c>
      <c r="E42" s="479" t="s">
        <v>550</v>
      </c>
    </row>
    <row r="43" spans="2:6">
      <c r="B43" s="301"/>
      <c r="C43" s="301"/>
      <c r="D43" s="301"/>
      <c r="E43" s="300"/>
    </row>
    <row r="44" spans="2:6">
      <c r="B44" s="301"/>
      <c r="C44" s="301"/>
      <c r="D44" s="301"/>
      <c r="E44" s="300"/>
    </row>
  </sheetData>
  <sheetProtection algorithmName="SHA-512" hashValue="vFxDyRdVatCTM4txC8YRegLvhhl2movUSIq+baemnzWg3fLmzNX+WFbMf/e1ATPW7TeN/bhVzSAqSDgQPOSS/Q==" saltValue="vnDonazb/3+L2dQ0Bddydw==" spinCount="100000" sheet="1" objects="1" scenarios="1"/>
  <mergeCells count="10">
    <mergeCell ref="B36:E36"/>
    <mergeCell ref="B38:B40"/>
    <mergeCell ref="B7:E7"/>
    <mergeCell ref="B13:B15"/>
    <mergeCell ref="B17:E17"/>
    <mergeCell ref="B19:B21"/>
    <mergeCell ref="B26:E26"/>
    <mergeCell ref="B28:B31"/>
    <mergeCell ref="B34:B35"/>
    <mergeCell ref="D34:D35"/>
  </mergeCells>
  <hyperlinks>
    <hyperlink ref="E11" location="People!A1" display="Perseus Data Book 2020 - People" xr:uid="{8908DA20-ECED-4426-AB68-FE028D644B3D}"/>
    <hyperlink ref="E13" location="People!A1" display="Perseus Data Book 2020 - People" xr:uid="{9C2047A1-3B22-4560-9950-E6F95607A34A}"/>
    <hyperlink ref="E20" location="Emissions!A1" display="Perseus Data Book - Emissions" xr:uid="{33AA2157-89FA-4308-B820-B8335DD81BC6}"/>
    <hyperlink ref="E22" location="TCFD!A1" display="Perseus Data Book 2020 - TCFD" xr:uid="{D223CC41-FCB4-4A66-9BA9-BF885337DFCD}"/>
    <hyperlink ref="E25" location="Water!A1" display="Perseus Data Book 2020 - Water" xr:uid="{18B95659-69A5-443C-8869-875ADED3F24E}"/>
    <hyperlink ref="E28" location="People!A1" display="Perseus Data Book 2020 - People" xr:uid="{75EC1F12-1828-45E7-BEA0-F9A49603FFC8}"/>
    <hyperlink ref="E29" location="People!A1" display="Perseus Data Book 2020 - People" xr:uid="{53DFB3F7-12CC-4FB5-ADE6-E34F7CBA9A82}"/>
    <hyperlink ref="E33" location="Safety!A1" display="Perseus Data Book 2020 - Safety" xr:uid="{EF800F30-C367-4D6B-8D19-BE64B718DB5F}"/>
    <hyperlink ref="E34" location="People!A1" display="Perseus Data Book 2020 - People" xr:uid="{6A487F52-C4D0-46F0-8D97-B609AA91A176}"/>
    <hyperlink ref="E38" location="People!A1" display="Perseus Data Book 2020 - People" xr:uid="{2CB08B12-7E94-4E96-BC1C-0168707088CE}"/>
    <hyperlink ref="E39" location="'Economic Contributions'!A1" display="Perseus Data Book 2020 - Economic Contributions" xr:uid="{E620BA86-DB0B-4CF0-8AF7-5516D38F0B0B}"/>
    <hyperlink ref="E42" location="'Economic Contributions'!A1" display="Perseus Data Book 2020 - Economic Contributions" xr:uid="{507EC096-1FBF-49F9-AE00-CA84BFF0C63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EA008-DA5E-47A0-BA3E-89542C3DFE80}">
  <sheetPr>
    <tabColor rgb="FF92D050"/>
  </sheetPr>
  <dimension ref="A2:G23"/>
  <sheetViews>
    <sheetView showGridLines="0" topLeftCell="A15" zoomScale="70" zoomScaleNormal="70" workbookViewId="0">
      <selection activeCell="J23" sqref="J23"/>
    </sheetView>
  </sheetViews>
  <sheetFormatPr defaultColWidth="9.453125" defaultRowHeight="14.5"/>
  <cols>
    <col min="1" max="1" width="3.54296875" style="19" customWidth="1"/>
    <col min="2" max="2" width="15" style="311" customWidth="1"/>
    <col min="3" max="3" width="33.1796875" style="311" customWidth="1"/>
    <col min="4" max="4" width="81.81640625" style="311" customWidth="1"/>
    <col min="5" max="5" width="85" style="19" customWidth="1"/>
    <col min="6" max="16384" width="9.453125" style="311"/>
  </cols>
  <sheetData>
    <row r="2" spans="2:6">
      <c r="E2" s="293" t="s">
        <v>102</v>
      </c>
    </row>
    <row r="3" spans="2:6">
      <c r="B3" s="312"/>
      <c r="D3" s="19"/>
    </row>
    <row r="5" spans="2:6">
      <c r="B5" s="313"/>
    </row>
    <row r="6" spans="2:6">
      <c r="B6" s="314" t="s">
        <v>98</v>
      </c>
    </row>
    <row r="7" spans="2:6">
      <c r="B7" s="436" t="s">
        <v>900</v>
      </c>
      <c r="C7" s="436" t="s">
        <v>901</v>
      </c>
      <c r="D7" s="436" t="s">
        <v>902</v>
      </c>
      <c r="E7" s="436" t="s">
        <v>903</v>
      </c>
    </row>
    <row r="8" spans="2:6" ht="80.25" customHeight="1">
      <c r="B8" s="438" t="s">
        <v>904</v>
      </c>
      <c r="C8" s="438" t="s">
        <v>905</v>
      </c>
      <c r="D8" s="438" t="s">
        <v>906</v>
      </c>
      <c r="E8" s="493" t="s">
        <v>1182</v>
      </c>
    </row>
    <row r="9" spans="2:6" ht="91">
      <c r="B9" s="546" t="s">
        <v>907</v>
      </c>
      <c r="C9" s="546" t="s">
        <v>908</v>
      </c>
      <c r="D9" s="493" t="s">
        <v>909</v>
      </c>
      <c r="E9" s="493" t="s">
        <v>1240</v>
      </c>
    </row>
    <row r="10" spans="2:6">
      <c r="B10" s="541"/>
      <c r="C10" s="541"/>
      <c r="D10" s="493" t="s">
        <v>910</v>
      </c>
      <c r="E10" s="493" t="s">
        <v>1150</v>
      </c>
    </row>
    <row r="11" spans="2:6" ht="26">
      <c r="B11" s="541"/>
      <c r="C11" s="541"/>
      <c r="D11" s="438" t="s">
        <v>911</v>
      </c>
      <c r="E11" s="493" t="s">
        <v>1200</v>
      </c>
    </row>
    <row r="12" spans="2:6">
      <c r="B12" s="542"/>
      <c r="C12" s="542"/>
      <c r="D12" s="438" t="s">
        <v>912</v>
      </c>
      <c r="E12" s="493" t="s">
        <v>913</v>
      </c>
    </row>
    <row r="13" spans="2:6" ht="156">
      <c r="B13" s="438" t="s">
        <v>914</v>
      </c>
      <c r="C13" s="438" t="s">
        <v>915</v>
      </c>
      <c r="D13" s="438" t="s">
        <v>916</v>
      </c>
      <c r="E13" s="493" t="s">
        <v>1241</v>
      </c>
    </row>
    <row r="14" spans="2:6" ht="221">
      <c r="B14" s="438" t="s">
        <v>917</v>
      </c>
      <c r="C14" s="438" t="s">
        <v>918</v>
      </c>
      <c r="D14" s="438" t="s">
        <v>919</v>
      </c>
      <c r="E14" s="493" t="s">
        <v>1242</v>
      </c>
      <c r="F14" s="468"/>
    </row>
    <row r="15" spans="2:6" ht="117" customHeight="1">
      <c r="B15" s="438" t="s">
        <v>920</v>
      </c>
      <c r="C15" s="438" t="s">
        <v>921</v>
      </c>
      <c r="D15" s="438" t="s">
        <v>922</v>
      </c>
      <c r="E15" s="493" t="s">
        <v>1222</v>
      </c>
    </row>
    <row r="16" spans="2:6" ht="41.25" customHeight="1">
      <c r="B16" s="438" t="s">
        <v>923</v>
      </c>
      <c r="C16" s="438" t="s">
        <v>924</v>
      </c>
      <c r="D16" s="438" t="s">
        <v>925</v>
      </c>
      <c r="E16" s="493" t="s">
        <v>1243</v>
      </c>
    </row>
    <row r="17" spans="2:7" ht="104">
      <c r="B17" s="438" t="s">
        <v>926</v>
      </c>
      <c r="C17" s="438" t="s">
        <v>927</v>
      </c>
      <c r="D17" s="438" t="s">
        <v>928</v>
      </c>
      <c r="E17" s="493" t="s">
        <v>1244</v>
      </c>
    </row>
    <row r="18" spans="2:7" ht="87.65" customHeight="1">
      <c r="B18" s="438" t="s">
        <v>929</v>
      </c>
      <c r="C18" s="438" t="s">
        <v>930</v>
      </c>
      <c r="D18" s="438" t="s">
        <v>931</v>
      </c>
      <c r="E18" s="493" t="s">
        <v>1185</v>
      </c>
      <c r="G18" s="19"/>
    </row>
    <row r="19" spans="2:7" ht="86.15" customHeight="1">
      <c r="B19" s="438" t="s">
        <v>932</v>
      </c>
      <c r="C19" s="438" t="s">
        <v>933</v>
      </c>
      <c r="D19" s="438" t="s">
        <v>934</v>
      </c>
      <c r="E19" s="493" t="s">
        <v>1140</v>
      </c>
    </row>
    <row r="20" spans="2:7">
      <c r="B20" s="546" t="s">
        <v>935</v>
      </c>
      <c r="C20" s="546" t="s">
        <v>936</v>
      </c>
      <c r="D20" s="438" t="s">
        <v>937</v>
      </c>
      <c r="E20" s="493"/>
    </row>
    <row r="21" spans="2:7" ht="130.25" customHeight="1">
      <c r="B21" s="541"/>
      <c r="C21" s="541"/>
      <c r="D21" s="438" t="s">
        <v>938</v>
      </c>
      <c r="E21" s="493" t="s">
        <v>1245</v>
      </c>
    </row>
    <row r="22" spans="2:7" ht="24.65" customHeight="1">
      <c r="B22" s="541"/>
      <c r="C22" s="541"/>
      <c r="D22" s="438" t="s">
        <v>939</v>
      </c>
      <c r="E22" s="479" t="s">
        <v>598</v>
      </c>
    </row>
    <row r="23" spans="2:7" ht="37.4" customHeight="1">
      <c r="B23" s="542"/>
      <c r="C23" s="542"/>
      <c r="D23" s="438" t="s">
        <v>940</v>
      </c>
      <c r="E23" s="493" t="s">
        <v>1137</v>
      </c>
    </row>
  </sheetData>
  <sheetProtection algorithmName="SHA-512" hashValue="r5EEUhDS9gO4qo6R5dKLLKaCdJm4+vWklu+XINPV398ksunJgCya9aYeCbLltBhtyB8aqmYjx8TWEVyKmNug1A==" saltValue="5BU3EI4fCyMbpEriXuopmg==" spinCount="100000" sheet="1" objects="1" scenarios="1"/>
  <mergeCells count="4">
    <mergeCell ref="C9:C12"/>
    <mergeCell ref="B9:B12"/>
    <mergeCell ref="C20:C23"/>
    <mergeCell ref="B20:B23"/>
  </mergeCells>
  <hyperlinks>
    <hyperlink ref="E22" location="Emissions!A1" display="Perseus Data Book - Emissions" xr:uid="{6C3126D4-C080-4E3B-A5C4-C2FA6BDBF07B}"/>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C3C0-4FF1-4668-9176-F785495526A3}">
  <sheetPr>
    <tabColor rgb="FF92D050"/>
  </sheetPr>
  <dimension ref="B2:G15"/>
  <sheetViews>
    <sheetView showGridLines="0" topLeftCell="A13" zoomScale="70" zoomScaleNormal="70" workbookViewId="0">
      <selection activeCell="F23" sqref="F23"/>
    </sheetView>
  </sheetViews>
  <sheetFormatPr defaultColWidth="9.453125" defaultRowHeight="14.5"/>
  <cols>
    <col min="1" max="1" width="3.453125" style="318" customWidth="1"/>
    <col min="2" max="2" width="14.54296875" style="311" customWidth="1"/>
    <col min="3" max="3" width="29.81640625" style="311" customWidth="1"/>
    <col min="4" max="4" width="136.81640625" style="311" customWidth="1"/>
    <col min="5" max="5" width="91.36328125" style="318" customWidth="1"/>
    <col min="6" max="6" width="9.453125" style="318"/>
    <col min="7" max="8" width="80.36328125" style="318" customWidth="1"/>
    <col min="9" max="16384" width="9.453125" style="318"/>
  </cols>
  <sheetData>
    <row r="2" spans="2:7">
      <c r="D2"/>
      <c r="E2" s="293" t="s">
        <v>102</v>
      </c>
    </row>
    <row r="3" spans="2:7">
      <c r="B3" s="318"/>
    </row>
    <row r="4" spans="2:7">
      <c r="B4" s="318"/>
      <c r="D4" s="318"/>
    </row>
    <row r="5" spans="2:7">
      <c r="B5" s="318"/>
      <c r="D5" s="318"/>
      <c r="E5" s="293"/>
    </row>
    <row r="6" spans="2:7">
      <c r="B6" s="314" t="s">
        <v>99</v>
      </c>
    </row>
    <row r="7" spans="2:7">
      <c r="B7" s="436" t="s">
        <v>941</v>
      </c>
      <c r="C7" s="436" t="s">
        <v>901</v>
      </c>
      <c r="D7" s="436" t="s">
        <v>902</v>
      </c>
      <c r="E7" s="436" t="s">
        <v>903</v>
      </c>
    </row>
    <row r="8" spans="2:7" ht="121.75" customHeight="1">
      <c r="B8" s="438" t="s">
        <v>942</v>
      </c>
      <c r="C8" s="438" t="s">
        <v>943</v>
      </c>
      <c r="D8" s="438" t="s">
        <v>944</v>
      </c>
      <c r="E8" s="493" t="s">
        <v>1186</v>
      </c>
    </row>
    <row r="9" spans="2:7" ht="403">
      <c r="B9" s="438" t="s">
        <v>945</v>
      </c>
      <c r="C9" s="438" t="s">
        <v>946</v>
      </c>
      <c r="D9" s="438" t="s">
        <v>947</v>
      </c>
      <c r="E9" s="493" t="s">
        <v>1246</v>
      </c>
    </row>
    <row r="10" spans="2:7" ht="234">
      <c r="B10" s="438" t="s">
        <v>948</v>
      </c>
      <c r="C10" s="438" t="s">
        <v>949</v>
      </c>
      <c r="D10" s="438" t="s">
        <v>1247</v>
      </c>
      <c r="E10" s="493" t="s">
        <v>1248</v>
      </c>
      <c r="G10" s="311"/>
    </row>
    <row r="11" spans="2:7" ht="195">
      <c r="B11" s="438" t="s">
        <v>950</v>
      </c>
      <c r="C11" s="438" t="s">
        <v>951</v>
      </c>
      <c r="D11" s="438" t="s">
        <v>952</v>
      </c>
      <c r="E11" s="493" t="s">
        <v>1249</v>
      </c>
    </row>
    <row r="12" spans="2:7" ht="143">
      <c r="B12" s="438" t="s">
        <v>953</v>
      </c>
      <c r="C12" s="438" t="s">
        <v>954</v>
      </c>
      <c r="D12" s="438" t="s">
        <v>955</v>
      </c>
      <c r="E12" s="493" t="s">
        <v>1250</v>
      </c>
    </row>
    <row r="13" spans="2:7" ht="286">
      <c r="B13" s="438" t="s">
        <v>956</v>
      </c>
      <c r="C13" s="438" t="s">
        <v>957</v>
      </c>
      <c r="D13" s="438" t="s">
        <v>958</v>
      </c>
      <c r="E13" s="493" t="s">
        <v>1251</v>
      </c>
    </row>
    <row r="14" spans="2:7" ht="104">
      <c r="B14" s="438" t="s">
        <v>959</v>
      </c>
      <c r="C14" s="438" t="s">
        <v>797</v>
      </c>
      <c r="D14" s="438" t="s">
        <v>960</v>
      </c>
      <c r="E14" s="493" t="s">
        <v>1249</v>
      </c>
      <c r="F14" s="469"/>
    </row>
    <row r="15" spans="2:7" ht="104">
      <c r="B15" s="438" t="s">
        <v>961</v>
      </c>
      <c r="C15" s="438" t="s">
        <v>962</v>
      </c>
      <c r="D15" s="463" t="s">
        <v>963</v>
      </c>
      <c r="E15" s="493" t="s">
        <v>1249</v>
      </c>
    </row>
  </sheetData>
  <sheetProtection algorithmName="SHA-512" hashValue="RbiNo9tjF2AITid/D8caQ8aAuwl6S6cj46EXBd/T+q2d/58heBYgPmsWORLCP9ktae3SZ0vRG5pcgvH7xlOdZw==" saltValue="I8O8DAwaYJWOPn+tt3b7Mg==" spinCount="100000" sheet="1" objects="1" scenarios="1"/>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8359-2600-45DD-9282-D1DDFA14319C}">
  <sheetPr codeName="Sheet22">
    <tabColor rgb="FF92D050"/>
  </sheetPr>
  <dimension ref="B1:E35"/>
  <sheetViews>
    <sheetView topLeftCell="A16" zoomScale="70" zoomScaleNormal="70" workbookViewId="0">
      <selection activeCell="O39" sqref="O39"/>
    </sheetView>
  </sheetViews>
  <sheetFormatPr defaultColWidth="9.453125" defaultRowHeight="14.5"/>
  <cols>
    <col min="1" max="1" width="3.453125" style="158" customWidth="1"/>
    <col min="2" max="2" width="28" style="158" customWidth="1"/>
    <col min="3" max="3" width="16.453125" style="158" customWidth="1"/>
    <col min="4" max="4" width="77.1796875" style="158" customWidth="1"/>
    <col min="5" max="5" width="93.6328125" style="158" customWidth="1"/>
    <col min="6" max="6" width="9.453125" style="158"/>
    <col min="7" max="7" width="13.453125" style="158" customWidth="1"/>
    <col min="8" max="8" width="18.453125" style="158" customWidth="1"/>
    <col min="9" max="16384" width="9.453125" style="158"/>
  </cols>
  <sheetData>
    <row r="1" spans="2:5">
      <c r="B1" s="289"/>
    </row>
    <row r="2" spans="2:5">
      <c r="E2" s="293" t="s">
        <v>102</v>
      </c>
    </row>
    <row r="6" spans="2:5">
      <c r="B6" s="294" t="s">
        <v>100</v>
      </c>
      <c r="C6" s="296"/>
      <c r="D6" s="297"/>
      <c r="E6" s="296"/>
    </row>
    <row r="7" spans="2:5">
      <c r="B7" s="298" t="s">
        <v>964</v>
      </c>
      <c r="C7" s="299" t="s">
        <v>965</v>
      </c>
      <c r="D7" s="299" t="s">
        <v>468</v>
      </c>
      <c r="E7" s="298" t="s">
        <v>903</v>
      </c>
    </row>
    <row r="8" spans="2:5" ht="26">
      <c r="B8" s="549" t="s">
        <v>966</v>
      </c>
      <c r="C8" s="361" t="s">
        <v>967</v>
      </c>
      <c r="D8" s="362" t="s">
        <v>968</v>
      </c>
      <c r="E8" s="492" t="s">
        <v>1252</v>
      </c>
    </row>
    <row r="9" spans="2:5">
      <c r="B9" s="549"/>
      <c r="C9" s="295"/>
      <c r="D9" s="322"/>
      <c r="E9" s="479" t="s">
        <v>598</v>
      </c>
    </row>
    <row r="10" spans="2:5" ht="26">
      <c r="B10" s="550"/>
      <c r="C10" s="295" t="s">
        <v>969</v>
      </c>
      <c r="D10" s="322" t="s">
        <v>970</v>
      </c>
      <c r="E10" s="492" t="s">
        <v>1200</v>
      </c>
    </row>
    <row r="11" spans="2:5" ht="27.65" customHeight="1">
      <c r="B11" s="365" t="s">
        <v>971</v>
      </c>
      <c r="C11" s="437" t="s">
        <v>972</v>
      </c>
      <c r="D11" s="437" t="s">
        <v>973</v>
      </c>
      <c r="E11" s="479" t="s">
        <v>598</v>
      </c>
    </row>
    <row r="12" spans="2:5" ht="32.25" customHeight="1">
      <c r="B12" s="331"/>
      <c r="C12" s="438"/>
      <c r="D12" s="438"/>
      <c r="E12" s="483" t="s">
        <v>974</v>
      </c>
    </row>
    <row r="13" spans="2:5">
      <c r="B13" s="331" t="s">
        <v>975</v>
      </c>
      <c r="C13" s="438" t="s">
        <v>976</v>
      </c>
      <c r="D13" s="438" t="s">
        <v>977</v>
      </c>
      <c r="E13" s="479" t="s">
        <v>607</v>
      </c>
    </row>
    <row r="14" spans="2:5" ht="26">
      <c r="B14" s="549" t="s">
        <v>978</v>
      </c>
      <c r="C14" s="295" t="s">
        <v>979</v>
      </c>
      <c r="D14" s="322" t="s">
        <v>980</v>
      </c>
      <c r="E14" s="479" t="s">
        <v>581</v>
      </c>
    </row>
    <row r="15" spans="2:5" ht="26">
      <c r="B15" s="550"/>
      <c r="C15" s="295" t="s">
        <v>981</v>
      </c>
      <c r="D15" s="322" t="s">
        <v>982</v>
      </c>
      <c r="E15" s="322" t="s">
        <v>983</v>
      </c>
    </row>
    <row r="16" spans="2:5">
      <c r="B16" s="547" t="s">
        <v>984</v>
      </c>
      <c r="C16" s="295" t="s">
        <v>985</v>
      </c>
      <c r="D16" s="322" t="s">
        <v>986</v>
      </c>
      <c r="E16" s="479" t="s">
        <v>617</v>
      </c>
    </row>
    <row r="17" spans="2:5">
      <c r="B17" s="549"/>
      <c r="C17" s="295" t="s">
        <v>987</v>
      </c>
      <c r="D17" s="322" t="s">
        <v>988</v>
      </c>
      <c r="E17" s="479" t="s">
        <v>581</v>
      </c>
    </row>
    <row r="18" spans="2:5">
      <c r="B18" s="548"/>
      <c r="C18" s="295" t="s">
        <v>989</v>
      </c>
      <c r="D18" s="322" t="s">
        <v>990</v>
      </c>
      <c r="E18" s="479" t="s">
        <v>991</v>
      </c>
    </row>
    <row r="19" spans="2:5" ht="82.5" customHeight="1">
      <c r="B19" s="547" t="s">
        <v>992</v>
      </c>
      <c r="C19" s="346" t="s">
        <v>993</v>
      </c>
      <c r="D19" s="440" t="s">
        <v>994</v>
      </c>
      <c r="E19" s="492" t="s">
        <v>1253</v>
      </c>
    </row>
    <row r="20" spans="2:5" ht="26">
      <c r="B20" s="549"/>
      <c r="C20" s="295" t="s">
        <v>995</v>
      </c>
      <c r="D20" s="322" t="s">
        <v>996</v>
      </c>
      <c r="E20" s="479" t="s">
        <v>589</v>
      </c>
    </row>
    <row r="21" spans="2:5" ht="26">
      <c r="B21" s="548"/>
      <c r="C21" s="295" t="s">
        <v>997</v>
      </c>
      <c r="D21" s="322" t="s">
        <v>998</v>
      </c>
      <c r="E21" s="479" t="s">
        <v>589</v>
      </c>
    </row>
    <row r="22" spans="2:5" ht="78">
      <c r="B22" s="549" t="s">
        <v>999</v>
      </c>
      <c r="C22" s="295" t="s">
        <v>1000</v>
      </c>
      <c r="D22" s="322" t="s">
        <v>1001</v>
      </c>
      <c r="E22" s="322" t="s">
        <v>1141</v>
      </c>
    </row>
    <row r="23" spans="2:5" ht="52">
      <c r="B23" s="549"/>
      <c r="C23" s="295" t="s">
        <v>1002</v>
      </c>
      <c r="D23" s="322" t="s">
        <v>1003</v>
      </c>
      <c r="E23" s="322" t="s">
        <v>1142</v>
      </c>
    </row>
    <row r="24" spans="2:5" ht="26">
      <c r="B24" s="548"/>
      <c r="C24" s="295" t="s">
        <v>1004</v>
      </c>
      <c r="D24" s="322" t="s">
        <v>1005</v>
      </c>
      <c r="E24" s="322" t="s">
        <v>1223</v>
      </c>
    </row>
    <row r="25" spans="2:5" ht="26">
      <c r="B25" s="547" t="s">
        <v>1006</v>
      </c>
      <c r="C25" s="295" t="s">
        <v>1007</v>
      </c>
      <c r="D25" s="322" t="s">
        <v>1008</v>
      </c>
      <c r="E25" s="322" t="s">
        <v>1208</v>
      </c>
    </row>
    <row r="26" spans="2:5">
      <c r="B26" s="548"/>
      <c r="C26" s="295" t="s">
        <v>1009</v>
      </c>
      <c r="D26" s="322" t="s">
        <v>251</v>
      </c>
      <c r="E26" s="478" t="s">
        <v>672</v>
      </c>
    </row>
    <row r="27" spans="2:5" ht="40.5" customHeight="1">
      <c r="B27" s="547" t="s">
        <v>1010</v>
      </c>
      <c r="C27" s="295" t="s">
        <v>1011</v>
      </c>
      <c r="D27" s="322" t="s">
        <v>1012</v>
      </c>
      <c r="E27" s="322" t="s">
        <v>1013</v>
      </c>
    </row>
    <row r="28" spans="2:5">
      <c r="B28" s="548"/>
      <c r="C28" s="295" t="s">
        <v>1014</v>
      </c>
      <c r="D28" s="322" t="s">
        <v>1015</v>
      </c>
      <c r="E28" s="480" t="s">
        <v>628</v>
      </c>
    </row>
    <row r="29" spans="2:5">
      <c r="B29" s="439" t="s">
        <v>1016</v>
      </c>
      <c r="C29" s="361" t="s">
        <v>1017</v>
      </c>
      <c r="D29" s="362" t="s">
        <v>1018</v>
      </c>
      <c r="E29" s="484" t="s">
        <v>653</v>
      </c>
    </row>
    <row r="30" spans="2:5" ht="39">
      <c r="B30" s="368"/>
      <c r="C30" s="361"/>
      <c r="D30" s="362"/>
      <c r="E30" s="322" t="s">
        <v>1019</v>
      </c>
    </row>
    <row r="31" spans="2:5">
      <c r="B31" s="440"/>
      <c r="C31" s="295"/>
      <c r="D31" s="322" t="s">
        <v>1020</v>
      </c>
      <c r="E31" s="480" t="s">
        <v>628</v>
      </c>
    </row>
    <row r="32" spans="2:5" ht="39">
      <c r="B32" s="547" t="s">
        <v>1021</v>
      </c>
      <c r="C32" s="295" t="s">
        <v>1022</v>
      </c>
      <c r="D32" s="322" t="s">
        <v>1023</v>
      </c>
      <c r="E32" s="322" t="s">
        <v>1254</v>
      </c>
    </row>
    <row r="33" spans="2:5" ht="26">
      <c r="B33" s="548"/>
      <c r="C33" s="295" t="s">
        <v>1024</v>
      </c>
      <c r="D33" s="322" t="s">
        <v>1025</v>
      </c>
      <c r="E33" s="322" t="s">
        <v>1026</v>
      </c>
    </row>
    <row r="34" spans="2:5">
      <c r="B34" s="441" t="s">
        <v>1027</v>
      </c>
      <c r="C34" s="295" t="s">
        <v>1028</v>
      </c>
      <c r="D34" s="322" t="s">
        <v>1029</v>
      </c>
      <c r="E34" s="479" t="s">
        <v>550</v>
      </c>
    </row>
    <row r="35" spans="2:5">
      <c r="B35" s="440"/>
      <c r="C35" s="295" t="s">
        <v>1030</v>
      </c>
      <c r="D35" s="322" t="s">
        <v>1031</v>
      </c>
      <c r="E35" s="480" t="s">
        <v>628</v>
      </c>
    </row>
  </sheetData>
  <sheetProtection algorithmName="SHA-512" hashValue="4sqyUz1zmi+M+oI+7sTuQqovF45KzVeK7mw/QaeY/If4+3QNN5EzIkJzVuyOskAtXbjlz6Ei2hA5pfRNFsUpsw==" saltValue="z4ATuJJBYfu5nFLLBdUxfw==" spinCount="100000" sheet="1" objects="1" scenarios="1"/>
  <mergeCells count="8">
    <mergeCell ref="B27:B28"/>
    <mergeCell ref="B32:B33"/>
    <mergeCell ref="B8:B10"/>
    <mergeCell ref="B14:B15"/>
    <mergeCell ref="B16:B18"/>
    <mergeCell ref="B19:B21"/>
    <mergeCell ref="B22:B24"/>
    <mergeCell ref="B25:B26"/>
  </mergeCells>
  <hyperlinks>
    <hyperlink ref="E9" location="Emissions!A1" display="Perseus Data Book - Emissions" xr:uid="{4A5C6A4A-416A-428B-ADFB-F6473C8496E8}"/>
    <hyperlink ref="E11" location="Emissions!A1" display="Perseus Data Book - Emissions" xr:uid="{91BD65BF-9AEA-487C-967F-B6E9464F4DE1}"/>
    <hyperlink ref="E13" location="Energy!A1" display="Perseus Data Book 2020 - Energy" xr:uid="{4014329C-3AC3-4080-8EAB-DDADF12FF0E2}"/>
    <hyperlink ref="E14" location="Water!A1" display="Perseus Data Book 2020 - Water" xr:uid="{A32D619A-EED0-456C-823C-4FF665E3685F}"/>
    <hyperlink ref="E16" location="Waste!A1" display="Perseus Data Book 2020 - Waste" xr:uid="{ED753A81-258C-458B-B017-1C3D5272B26D}"/>
    <hyperlink ref="E17" location="Water!A1" display="Perseus Data Book 2020 - Water" xr:uid="{66E185C4-E66A-419F-ACCC-9466C9F8F952}"/>
    <hyperlink ref="E18" location="Tailings!A1" display="Perseus Data Book 2020 - Tailings" xr:uid="{5766A195-0B47-4E21-BAA9-6DA260E5F11D}"/>
    <hyperlink ref="E20" location="'GRI Index'!A1" display="Perseus Data Book 2020 - Biodiversity &amp; Environment" xr:uid="{CBF5F75B-4DA7-442A-A3F9-1E7F8577C6FB}"/>
    <hyperlink ref="E21" location="'GRI Index'!A1" display="Perseus Data Book 2020 - Biodiversity &amp; Environment" xr:uid="{02E79C43-45BF-4C57-BF21-1A57AC903C59}"/>
    <hyperlink ref="E26" location="'Communities &amp; Human Rights '!A1" display="Perseus Data Book 2020 - Communities &amp; Human Rights" xr:uid="{2E15FC15-F5AB-4305-9335-F7F8DF6B8D5C}"/>
    <hyperlink ref="E28" location="People!A1" display="Perseus Data Book 2020 - People" xr:uid="{C20040EF-9CF8-4231-8E11-F656512F07FE}"/>
    <hyperlink ref="E29" location="Safety!A1" display="Perseus Data Book 2020 - Safety" xr:uid="{7627B413-8192-4A7D-BAC3-277ED21DCFC0}"/>
    <hyperlink ref="E31" location="People!A1" display="Perseus Data Book 2020 - People" xr:uid="{F8E1F78C-8D1A-43F3-8840-FDBB8320F8E4}"/>
    <hyperlink ref="E35" location="People!A1" display="Perseus Data Book 2020 - People" xr:uid="{2E112103-F6C6-4B11-90A1-978DF22469DD}"/>
    <hyperlink ref="E34" location="'Economic Contributions'!A1" display="Perseus Data Book 2020 - Economic Contributions" xr:uid="{054C6F86-87A6-4664-AB43-A4646C9150B1}"/>
  </hyperlinks>
  <pageMargins left="0.7" right="0.7" top="0.75" bottom="0.75" header="0.3" footer="0.3"/>
  <pageSetup paperSize="9" scale="6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453E-DC8D-4B79-BE4A-59599BA640E0}">
  <sheetPr codeName="Sheet3"/>
  <dimension ref="B2:J71"/>
  <sheetViews>
    <sheetView topLeftCell="A52" zoomScale="112" zoomScaleNormal="160" workbookViewId="0"/>
  </sheetViews>
  <sheetFormatPr defaultColWidth="8.54296875" defaultRowHeight="14.5"/>
  <cols>
    <col min="1" max="1" width="3.453125" style="19" customWidth="1"/>
    <col min="2" max="2" width="49.453125" style="19" customWidth="1"/>
    <col min="3" max="3" width="11.453125" style="19" customWidth="1"/>
    <col min="4" max="4" width="10.54296875" style="19" customWidth="1"/>
    <col min="5" max="5" width="11.453125" style="19" customWidth="1"/>
    <col min="6" max="6" width="14.54296875" style="19" customWidth="1"/>
    <col min="7" max="7" width="8.54296875" style="19" customWidth="1"/>
    <col min="8" max="8" width="14.81640625" style="19" customWidth="1"/>
    <col min="9" max="16384" width="8.54296875" style="19"/>
  </cols>
  <sheetData>
    <row r="2" spans="2:10">
      <c r="E2" s="107" t="s">
        <v>102</v>
      </c>
    </row>
    <row r="3" spans="2:10">
      <c r="F3" s="171"/>
    </row>
    <row r="6" spans="2:10">
      <c r="B6" s="99" t="s">
        <v>13</v>
      </c>
      <c r="C6" s="28"/>
      <c r="D6" s="29"/>
      <c r="E6" s="29"/>
      <c r="F6" s="29"/>
      <c r="G6" s="18"/>
    </row>
    <row r="7" spans="2:10">
      <c r="B7" s="96" t="s">
        <v>12</v>
      </c>
      <c r="C7" s="100">
        <v>2020</v>
      </c>
      <c r="D7" s="101">
        <v>2019</v>
      </c>
      <c r="E7" s="101">
        <v>2018</v>
      </c>
      <c r="G7" s="18"/>
    </row>
    <row r="8" spans="2:10">
      <c r="B8" s="8" t="s">
        <v>103</v>
      </c>
      <c r="C8" s="31">
        <v>416542</v>
      </c>
      <c r="D8" s="32">
        <v>347829</v>
      </c>
      <c r="E8" s="32">
        <v>367301</v>
      </c>
      <c r="G8" s="18"/>
      <c r="H8" s="172"/>
      <c r="I8" s="172"/>
      <c r="J8" s="172"/>
    </row>
    <row r="9" spans="2:10">
      <c r="B9" s="8" t="s">
        <v>104</v>
      </c>
      <c r="C9" s="31">
        <v>227693</v>
      </c>
      <c r="D9" s="137">
        <v>204165</v>
      </c>
      <c r="E9" s="137">
        <v>240303</v>
      </c>
      <c r="G9" s="119"/>
      <c r="I9" s="173"/>
    </row>
    <row r="10" spans="2:10">
      <c r="B10" s="8" t="s">
        <v>105</v>
      </c>
      <c r="C10" s="31">
        <v>96960</v>
      </c>
      <c r="D10" s="32">
        <v>29850</v>
      </c>
      <c r="E10" s="137">
        <v>-1293</v>
      </c>
      <c r="G10" s="138"/>
      <c r="H10" s="172"/>
      <c r="I10" s="172"/>
    </row>
    <row r="11" spans="2:10">
      <c r="B11" s="8" t="s">
        <v>106</v>
      </c>
      <c r="C11" s="381">
        <v>5.86</v>
      </c>
      <c r="D11" s="333">
        <v>3.23</v>
      </c>
      <c r="E11" s="333">
        <v>-0.12</v>
      </c>
      <c r="G11" s="18"/>
      <c r="H11" s="172"/>
      <c r="I11" s="172"/>
    </row>
    <row r="12" spans="2:10">
      <c r="B12" s="8" t="s">
        <v>107</v>
      </c>
      <c r="C12" s="31">
        <v>78099</v>
      </c>
      <c r="D12" s="32">
        <v>18719</v>
      </c>
      <c r="E12" s="137">
        <v>-983</v>
      </c>
      <c r="G12" s="18"/>
      <c r="H12" s="172"/>
      <c r="I12" s="172"/>
    </row>
    <row r="13" spans="2:10">
      <c r="B13" s="8" t="s">
        <v>108</v>
      </c>
      <c r="C13" s="31">
        <v>27050</v>
      </c>
      <c r="D13" s="32">
        <v>22016</v>
      </c>
      <c r="E13" s="32">
        <v>21846</v>
      </c>
      <c r="G13" s="18"/>
      <c r="H13" s="172"/>
      <c r="I13" s="172"/>
    </row>
    <row r="14" spans="2:10">
      <c r="B14" s="123" t="s">
        <v>109</v>
      </c>
      <c r="C14" s="246">
        <v>6322</v>
      </c>
      <c r="D14" s="119">
        <v>1757</v>
      </c>
      <c r="E14" s="119">
        <v>4180</v>
      </c>
      <c r="G14" s="18"/>
      <c r="H14" s="172"/>
      <c r="I14" s="172"/>
    </row>
    <row r="15" spans="2:10" ht="15" thickBot="1">
      <c r="B15" s="122" t="s">
        <v>110</v>
      </c>
      <c r="C15" s="120">
        <v>69172</v>
      </c>
      <c r="D15" s="121">
        <v>48370</v>
      </c>
      <c r="E15" s="121">
        <v>33992</v>
      </c>
      <c r="G15" s="18"/>
      <c r="H15" s="172"/>
      <c r="I15" s="172"/>
    </row>
    <row r="16" spans="2:10">
      <c r="B16" s="75" t="s">
        <v>111</v>
      </c>
      <c r="C16" s="36"/>
      <c r="D16" s="36"/>
      <c r="E16" s="36"/>
      <c r="F16" s="36"/>
      <c r="G16" s="18"/>
    </row>
    <row r="17" spans="2:9">
      <c r="B17" s="75" t="s">
        <v>112</v>
      </c>
      <c r="C17" s="36"/>
      <c r="D17" s="36"/>
      <c r="E17" s="36"/>
      <c r="F17" s="36"/>
      <c r="G17" s="18"/>
    </row>
    <row r="18" spans="2:9" ht="21.65" customHeight="1">
      <c r="B18" s="505" t="s">
        <v>113</v>
      </c>
      <c r="C18" s="505"/>
      <c r="D18" s="505"/>
      <c r="E18" s="505"/>
      <c r="F18" s="36"/>
      <c r="G18" s="18"/>
    </row>
    <row r="19" spans="2:9">
      <c r="B19" s="427"/>
      <c r="C19" s="427"/>
      <c r="D19" s="427"/>
      <c r="E19" s="427"/>
      <c r="F19" s="36"/>
      <c r="G19" s="18"/>
    </row>
    <row r="20" spans="2:9">
      <c r="B20" s="75"/>
      <c r="C20" s="36"/>
      <c r="D20" s="36"/>
      <c r="E20" s="36"/>
      <c r="F20" s="36"/>
      <c r="G20" s="18"/>
      <c r="I20" s="335"/>
    </row>
    <row r="21" spans="2:9">
      <c r="B21" s="96" t="s">
        <v>14</v>
      </c>
      <c r="C21" s="100">
        <v>2020</v>
      </c>
      <c r="D21" s="101">
        <v>2019</v>
      </c>
      <c r="E21" s="101">
        <v>2018</v>
      </c>
      <c r="F21" s="36"/>
    </row>
    <row r="22" spans="2:9">
      <c r="B22" s="8" t="s">
        <v>114</v>
      </c>
      <c r="C22" s="95">
        <f>C8</f>
        <v>416542</v>
      </c>
      <c r="D22" s="118">
        <f>D8</f>
        <v>347829</v>
      </c>
      <c r="E22" s="118">
        <f>E8</f>
        <v>367301</v>
      </c>
      <c r="F22" s="36"/>
    </row>
    <row r="23" spans="2:9">
      <c r="B23" s="40" t="s">
        <v>115</v>
      </c>
      <c r="C23" s="124">
        <f>C42+C13+C15+C30</f>
        <v>384685.87199999997</v>
      </c>
      <c r="D23" s="118">
        <f>D42+D13+D15+D30</f>
        <v>311402.29599999997</v>
      </c>
      <c r="E23" s="118">
        <f>E42+E13+E15+E30</f>
        <v>290218.51400000002</v>
      </c>
      <c r="F23" s="36"/>
    </row>
    <row r="24" spans="2:9" ht="15" thickBot="1">
      <c r="B24" s="122" t="s">
        <v>116</v>
      </c>
      <c r="C24" s="125">
        <f>C22-C23</f>
        <v>31856.128000000026</v>
      </c>
      <c r="D24" s="174">
        <f>D22-D23</f>
        <v>36426.704000000027</v>
      </c>
      <c r="E24" s="174">
        <f>E22-E23</f>
        <v>77082.485999999975</v>
      </c>
      <c r="F24" s="36"/>
    </row>
    <row r="25" spans="2:9">
      <c r="B25" s="123"/>
      <c r="C25" s="123"/>
      <c r="D25" s="267"/>
      <c r="E25" s="267"/>
      <c r="F25" s="267"/>
    </row>
    <row r="26" spans="2:9">
      <c r="B26" s="14"/>
      <c r="C26" s="37"/>
      <c r="D26" s="38"/>
      <c r="E26" s="39"/>
      <c r="F26" s="39"/>
    </row>
    <row r="27" spans="2:9">
      <c r="B27" s="96" t="s">
        <v>15</v>
      </c>
      <c r="C27" s="100">
        <v>2020</v>
      </c>
      <c r="D27" s="101">
        <v>2019</v>
      </c>
      <c r="E27" s="101">
        <v>2018</v>
      </c>
      <c r="F27" s="101">
        <v>2017</v>
      </c>
    </row>
    <row r="28" spans="2:9">
      <c r="B28" s="8" t="s">
        <v>117</v>
      </c>
      <c r="C28" s="95">
        <f>748821/1000</f>
        <v>748.82100000000003</v>
      </c>
      <c r="D28" s="175"/>
      <c r="E28" s="175"/>
      <c r="F28" s="175"/>
    </row>
    <row r="29" spans="2:9">
      <c r="B29" s="40" t="s">
        <v>118</v>
      </c>
      <c r="C29" s="124">
        <f>1117051/1000</f>
        <v>1117.0509999999999</v>
      </c>
      <c r="D29" s="176"/>
      <c r="E29" s="176"/>
      <c r="F29" s="176"/>
      <c r="G29" s="409"/>
    </row>
    <row r="30" spans="2:9" ht="15" thickBot="1">
      <c r="B30" s="122" t="s">
        <v>119</v>
      </c>
      <c r="C30" s="125">
        <f>SUM(C28:C29)</f>
        <v>1865.8719999999998</v>
      </c>
      <c r="D30" s="174">
        <f>1090296/1000</f>
        <v>1090.296</v>
      </c>
      <c r="E30" s="174">
        <f>812514/1000</f>
        <v>812.51400000000001</v>
      </c>
      <c r="F30" s="174">
        <f>529920/1000</f>
        <v>529.91999999999996</v>
      </c>
    </row>
    <row r="31" spans="2:9" ht="14.15" customHeight="1">
      <c r="B31" s="123" t="s">
        <v>1077</v>
      </c>
      <c r="C31" s="408"/>
      <c r="D31" s="126"/>
      <c r="E31" s="126"/>
      <c r="F31" s="126"/>
    </row>
    <row r="32" spans="2:9">
      <c r="B32" s="501" t="s">
        <v>120</v>
      </c>
      <c r="C32" s="501"/>
      <c r="D32" s="501"/>
      <c r="E32" s="501"/>
      <c r="F32" s="501"/>
    </row>
    <row r="33" spans="2:6" ht="11.9" customHeight="1">
      <c r="B33" s="501"/>
      <c r="C33" s="501"/>
      <c r="D33" s="501"/>
      <c r="E33" s="501"/>
      <c r="F33" s="501"/>
    </row>
    <row r="34" spans="2:6">
      <c r="B34" s="145" t="s">
        <v>121</v>
      </c>
      <c r="C34" s="146"/>
      <c r="D34" s="147"/>
      <c r="E34" s="148"/>
      <c r="F34" s="148"/>
    </row>
    <row r="35" spans="2:6" ht="21" customHeight="1">
      <c r="B35" s="504" t="s">
        <v>122</v>
      </c>
      <c r="C35" s="504"/>
      <c r="D35" s="504"/>
      <c r="E35" s="504"/>
      <c r="F35" s="504"/>
    </row>
    <row r="36" spans="2:6" ht="12" customHeight="1">
      <c r="B36" s="504" t="s">
        <v>123</v>
      </c>
      <c r="C36" s="504"/>
      <c r="D36" s="504"/>
      <c r="E36" s="504"/>
      <c r="F36" s="504"/>
    </row>
    <row r="37" spans="2:6">
      <c r="B37" s="504"/>
      <c r="C37" s="504"/>
      <c r="D37" s="504"/>
      <c r="E37" s="504"/>
      <c r="F37" s="504"/>
    </row>
    <row r="39" spans="2:6">
      <c r="B39" s="96" t="s">
        <v>16</v>
      </c>
      <c r="C39" s="100">
        <v>2020</v>
      </c>
      <c r="D39" s="101">
        <v>2019</v>
      </c>
      <c r="E39" s="101">
        <v>2018</v>
      </c>
    </row>
    <row r="40" spans="2:6">
      <c r="B40" s="8" t="s">
        <v>124</v>
      </c>
      <c r="C40" s="95">
        <v>133916</v>
      </c>
      <c r="D40" s="470">
        <v>105624</v>
      </c>
      <c r="E40" s="93">
        <v>196037</v>
      </c>
    </row>
    <row r="41" spans="2:6">
      <c r="B41" s="40" t="s">
        <v>125</v>
      </c>
      <c r="C41" s="124">
        <v>152682</v>
      </c>
      <c r="D41" s="471">
        <v>134302</v>
      </c>
      <c r="E41" s="42">
        <v>37531</v>
      </c>
    </row>
    <row r="42" spans="2:6" ht="15" thickBot="1">
      <c r="B42" s="122" t="s">
        <v>126</v>
      </c>
      <c r="C42" s="125">
        <f>SUM(C40:C41)</f>
        <v>286598</v>
      </c>
      <c r="D42" s="472">
        <f>SUM(D40:D41)</f>
        <v>239926</v>
      </c>
      <c r="E42" s="117">
        <f>SUM(E40:E41)</f>
        <v>233568</v>
      </c>
    </row>
    <row r="43" spans="2:6">
      <c r="B43" s="506" t="s">
        <v>127</v>
      </c>
      <c r="C43" s="506"/>
      <c r="D43" s="506"/>
      <c r="E43" s="506"/>
    </row>
    <row r="44" spans="2:6" ht="10.25" customHeight="1">
      <c r="B44" s="506"/>
      <c r="C44" s="506"/>
      <c r="D44" s="506"/>
      <c r="E44" s="506"/>
      <c r="F44" s="126"/>
    </row>
    <row r="45" spans="2:6" ht="10.25" customHeight="1">
      <c r="B45" s="501" t="s">
        <v>128</v>
      </c>
      <c r="C45" s="501"/>
      <c r="D45" s="501"/>
      <c r="E45" s="501"/>
      <c r="F45" s="126"/>
    </row>
    <row r="46" spans="2:6" ht="32" customHeight="1">
      <c r="B46" s="501"/>
      <c r="C46" s="501"/>
      <c r="D46" s="501"/>
      <c r="E46" s="501"/>
      <c r="F46" s="126"/>
    </row>
    <row r="47" spans="2:6" ht="10.25" customHeight="1">
      <c r="B47" s="432"/>
      <c r="C47" s="432"/>
      <c r="D47" s="432"/>
      <c r="E47" s="432"/>
      <c r="F47" s="126"/>
    </row>
    <row r="49" spans="2:8">
      <c r="B49" s="96" t="s">
        <v>17</v>
      </c>
      <c r="C49" s="100">
        <v>2020</v>
      </c>
      <c r="D49" s="101">
        <v>2019</v>
      </c>
      <c r="E49" s="101">
        <v>2018</v>
      </c>
    </row>
    <row r="50" spans="2:8" ht="30" customHeight="1" thickBot="1">
      <c r="B50" s="348" t="s">
        <v>129</v>
      </c>
      <c r="C50" s="307">
        <v>0</v>
      </c>
      <c r="D50" s="308">
        <v>0</v>
      </c>
      <c r="E50" s="308">
        <v>0</v>
      </c>
    </row>
    <row r="53" spans="2:8">
      <c r="B53" s="96" t="s">
        <v>130</v>
      </c>
      <c r="C53" s="161">
        <v>2020</v>
      </c>
    </row>
    <row r="54" spans="2:8">
      <c r="B54" s="430" t="s">
        <v>1123</v>
      </c>
      <c r="C54" s="134">
        <v>260045</v>
      </c>
    </row>
    <row r="55" spans="2:8" ht="15" thickBot="1">
      <c r="B55" s="364" t="s">
        <v>1124</v>
      </c>
      <c r="C55" s="336">
        <v>7</v>
      </c>
    </row>
    <row r="56" spans="2:8">
      <c r="B56" s="367"/>
      <c r="C56" s="367"/>
      <c r="F56" s="158"/>
    </row>
    <row r="57" spans="2:8">
      <c r="B57" s="158"/>
      <c r="C57" s="158"/>
      <c r="D57" s="158"/>
      <c r="E57" s="158"/>
      <c r="F57" s="158"/>
    </row>
    <row r="58" spans="2:8">
      <c r="B58" s="96" t="s">
        <v>131</v>
      </c>
      <c r="C58" s="502" t="s">
        <v>132</v>
      </c>
      <c r="D58" s="502"/>
      <c r="E58" s="502" t="s">
        <v>133</v>
      </c>
      <c r="F58" s="502"/>
      <c r="G58" s="502" t="s">
        <v>134</v>
      </c>
      <c r="H58" s="502"/>
    </row>
    <row r="59" spans="2:8" ht="41.75" customHeight="1">
      <c r="B59" s="430" t="s">
        <v>135</v>
      </c>
      <c r="C59" s="500" t="s">
        <v>136</v>
      </c>
      <c r="D59" s="500"/>
      <c r="E59" s="503" t="s">
        <v>137</v>
      </c>
      <c r="F59" s="503"/>
      <c r="G59" s="500" t="s">
        <v>138</v>
      </c>
      <c r="H59" s="500"/>
    </row>
    <row r="60" spans="2:8" ht="15" customHeight="1">
      <c r="B60" s="430" t="s">
        <v>139</v>
      </c>
      <c r="C60" s="498" t="s">
        <v>140</v>
      </c>
      <c r="D60" s="498"/>
      <c r="E60" s="498" t="s">
        <v>140</v>
      </c>
      <c r="F60" s="498"/>
      <c r="G60" s="498" t="s">
        <v>141</v>
      </c>
      <c r="H60" s="498"/>
    </row>
    <row r="61" spans="2:8" ht="14.75" customHeight="1">
      <c r="B61" s="430" t="s">
        <v>142</v>
      </c>
      <c r="C61" s="499" t="s">
        <v>143</v>
      </c>
      <c r="D61" s="499"/>
      <c r="E61" s="499"/>
      <c r="F61" s="499"/>
      <c r="G61" s="499"/>
      <c r="H61" s="499"/>
    </row>
    <row r="62" spans="2:8">
      <c r="B62" s="430" t="s">
        <v>144</v>
      </c>
      <c r="C62" s="424">
        <v>264977.4656</v>
      </c>
      <c r="D62" s="424"/>
      <c r="E62" s="424">
        <v>206725.63610999999</v>
      </c>
      <c r="F62" s="424"/>
      <c r="G62" s="497">
        <v>218</v>
      </c>
      <c r="H62" s="497"/>
    </row>
    <row r="63" spans="2:8" ht="23" customHeight="1">
      <c r="B63" s="430" t="s">
        <v>145</v>
      </c>
      <c r="C63" s="424">
        <v>110</v>
      </c>
      <c r="D63" s="424"/>
      <c r="E63" s="424">
        <v>0</v>
      </c>
      <c r="F63" s="424"/>
      <c r="G63" s="495" t="s">
        <v>146</v>
      </c>
      <c r="H63" s="495"/>
    </row>
    <row r="64" spans="2:8">
      <c r="B64" s="430" t="s">
        <v>147</v>
      </c>
      <c r="C64" s="424">
        <v>53471.545920000004</v>
      </c>
      <c r="D64" s="424"/>
      <c r="E64" s="424">
        <v>64513.180079999991</v>
      </c>
      <c r="F64" s="424"/>
      <c r="G64" s="414">
        <v>-21024.657709999996</v>
      </c>
      <c r="H64" s="424"/>
    </row>
    <row r="65" spans="2:8">
      <c r="B65" s="430" t="s">
        <v>148</v>
      </c>
      <c r="C65" s="424">
        <v>308862</v>
      </c>
      <c r="D65" s="424"/>
      <c r="E65" s="424">
        <v>632804</v>
      </c>
      <c r="F65" s="424"/>
      <c r="G65" s="424">
        <v>88502</v>
      </c>
      <c r="H65" s="424"/>
    </row>
    <row r="66" spans="2:8" ht="21" customHeight="1">
      <c r="B66" s="430" t="s">
        <v>149</v>
      </c>
      <c r="C66" s="424">
        <v>18158</v>
      </c>
      <c r="D66" s="424"/>
      <c r="E66" s="424">
        <v>0</v>
      </c>
      <c r="F66" s="424"/>
      <c r="G66" s="495" t="s">
        <v>146</v>
      </c>
      <c r="H66" s="495"/>
    </row>
    <row r="67" spans="2:8" ht="21.65" customHeight="1">
      <c r="B67" s="431" t="s">
        <v>150</v>
      </c>
      <c r="C67" s="422" t="s">
        <v>151</v>
      </c>
      <c r="D67" s="415"/>
      <c r="E67" s="415">
        <v>0</v>
      </c>
      <c r="F67" s="415"/>
      <c r="G67" s="496" t="s">
        <v>146</v>
      </c>
      <c r="H67" s="496"/>
    </row>
    <row r="68" spans="2:8">
      <c r="B68" s="419" t="s">
        <v>152</v>
      </c>
      <c r="C68" s="416"/>
      <c r="D68" s="416"/>
      <c r="E68" s="416"/>
      <c r="F68" s="416"/>
      <c r="G68" s="416"/>
      <c r="H68" s="417"/>
    </row>
    <row r="69" spans="2:8" ht="21" customHeight="1">
      <c r="B69" s="420" t="s">
        <v>153</v>
      </c>
      <c r="C69" s="424">
        <v>12627</v>
      </c>
      <c r="D69" s="424"/>
      <c r="E69" s="424">
        <v>8524</v>
      </c>
      <c r="F69" s="424"/>
      <c r="G69" s="495" t="s">
        <v>146</v>
      </c>
      <c r="H69" s="495"/>
    </row>
    <row r="70" spans="2:8" ht="22.25" customHeight="1" thickBot="1">
      <c r="B70" s="421" t="s">
        <v>154</v>
      </c>
      <c r="C70" s="418">
        <v>3471</v>
      </c>
      <c r="D70" s="418"/>
      <c r="E70" s="418">
        <v>6799</v>
      </c>
      <c r="F70" s="418"/>
      <c r="G70" s="494" t="s">
        <v>146</v>
      </c>
      <c r="H70" s="494"/>
    </row>
    <row r="71" spans="2:8">
      <c r="B71" s="268" t="s">
        <v>155</v>
      </c>
    </row>
  </sheetData>
  <sheetProtection algorithmName="SHA-512" hashValue="ugOj6Bx/6BkdpX88KO6my+YaTQ1oaVIm55tVhdmKNTOozwXXv19RiXyKLYhE76fR+v0h6QuEyoqO9PzAqVrM0g==" saltValue="nebrWoov7aaRVDJiDVKi3g==" spinCount="100000" sheet="1" objects="1" scenarios="1"/>
  <mergeCells count="22">
    <mergeCell ref="B36:F37"/>
    <mergeCell ref="B32:F33"/>
    <mergeCell ref="B18:E18"/>
    <mergeCell ref="B35:F35"/>
    <mergeCell ref="B43:E44"/>
    <mergeCell ref="B45:E46"/>
    <mergeCell ref="C58:D58"/>
    <mergeCell ref="G58:H58"/>
    <mergeCell ref="E58:F58"/>
    <mergeCell ref="G59:H59"/>
    <mergeCell ref="E59:F59"/>
    <mergeCell ref="E60:F60"/>
    <mergeCell ref="G69:H69"/>
    <mergeCell ref="C61:H61"/>
    <mergeCell ref="C59:D59"/>
    <mergeCell ref="C60:D60"/>
    <mergeCell ref="G60:H60"/>
    <mergeCell ref="G70:H70"/>
    <mergeCell ref="G66:H66"/>
    <mergeCell ref="G67:H67"/>
    <mergeCell ref="G62:H62"/>
    <mergeCell ref="G63:H63"/>
  </mergeCells>
  <hyperlinks>
    <hyperlink ref="C61:H61" location="People!A1" display="Refer to People" xr:uid="{85E5FB7E-A400-467C-BE21-5146C05F2F13}"/>
  </hyperlinks>
  <pageMargins left="0.7" right="0.7" top="0.75" bottom="0.75" header="0.3" footer="0.3"/>
  <pageSetup paperSize="9" scale="87" orientation="portrait" horizontalDpi="1200" verticalDpi="1200" r:id="rId1"/>
  <ignoredErrors>
    <ignoredError sqref="C30 C42:E42" formulaRange="1"/>
    <ignoredError sqref="C6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1993-C21D-4F34-91D9-B79FC6FF33E8}">
  <sheetPr codeName="Sheet4"/>
  <dimension ref="B2:Q52"/>
  <sheetViews>
    <sheetView workbookViewId="0">
      <selection activeCell="B49" sqref="B49"/>
    </sheetView>
  </sheetViews>
  <sheetFormatPr defaultColWidth="8.54296875" defaultRowHeight="14.5"/>
  <cols>
    <col min="1" max="1" width="3.453125" style="19" customWidth="1"/>
    <col min="2" max="2" width="56.54296875" style="19" customWidth="1"/>
    <col min="3" max="3" width="9.453125" style="19" bestFit="1" customWidth="1"/>
    <col min="4" max="16384" width="8.54296875" style="19"/>
  </cols>
  <sheetData>
    <row r="2" spans="2:7">
      <c r="F2" s="107" t="s">
        <v>102</v>
      </c>
    </row>
    <row r="3" spans="2:7">
      <c r="F3" s="171"/>
    </row>
    <row r="6" spans="2:7">
      <c r="B6" s="99" t="s">
        <v>156</v>
      </c>
      <c r="C6" s="28"/>
      <c r="D6" s="29"/>
      <c r="E6" s="29"/>
      <c r="F6" s="29"/>
      <c r="G6" s="18"/>
    </row>
    <row r="7" spans="2:7">
      <c r="B7" s="97" t="s">
        <v>157</v>
      </c>
      <c r="C7" s="100">
        <v>2020</v>
      </c>
      <c r="D7" s="101">
        <v>2019</v>
      </c>
      <c r="E7" s="101">
        <v>2018</v>
      </c>
      <c r="F7" s="101">
        <v>2017</v>
      </c>
      <c r="G7" s="18"/>
    </row>
    <row r="8" spans="2:7">
      <c r="B8" s="30" t="s">
        <v>158</v>
      </c>
      <c r="C8" s="306">
        <v>0</v>
      </c>
      <c r="D8" s="305">
        <v>0</v>
      </c>
      <c r="E8" s="305">
        <v>0</v>
      </c>
      <c r="F8" s="305">
        <v>0</v>
      </c>
      <c r="G8" s="18"/>
    </row>
    <row r="9" spans="2:7" ht="15" thickBot="1">
      <c r="B9" s="33" t="s">
        <v>159</v>
      </c>
      <c r="C9" s="307">
        <v>0</v>
      </c>
      <c r="D9" s="308">
        <v>0</v>
      </c>
      <c r="E9" s="308">
        <v>0</v>
      </c>
      <c r="F9" s="308">
        <v>0</v>
      </c>
      <c r="G9" s="18"/>
    </row>
    <row r="10" spans="2:7">
      <c r="B10" s="427"/>
      <c r="C10" s="36"/>
      <c r="D10" s="36"/>
      <c r="E10" s="36"/>
      <c r="F10" s="36"/>
      <c r="G10" s="18"/>
    </row>
    <row r="11" spans="2:7">
      <c r="B11" s="427"/>
      <c r="C11" s="36"/>
      <c r="D11" s="36"/>
      <c r="E11" s="36"/>
      <c r="F11" s="36"/>
      <c r="G11" s="18"/>
    </row>
    <row r="12" spans="2:7">
      <c r="B12" s="97" t="s">
        <v>22</v>
      </c>
      <c r="C12" s="100">
        <v>2020</v>
      </c>
      <c r="D12" s="101">
        <v>2019</v>
      </c>
      <c r="E12" s="101">
        <v>2018</v>
      </c>
      <c r="F12" s="101">
        <v>2017</v>
      </c>
    </row>
    <row r="13" spans="2:7">
      <c r="B13" s="8" t="s">
        <v>160</v>
      </c>
      <c r="C13" s="124">
        <v>16</v>
      </c>
      <c r="D13" s="149">
        <v>20</v>
      </c>
      <c r="E13" s="141">
        <v>20</v>
      </c>
      <c r="F13" s="141">
        <v>30</v>
      </c>
    </row>
    <row r="14" spans="2:7">
      <c r="B14" s="188" t="s">
        <v>161</v>
      </c>
      <c r="C14" s="124">
        <v>7</v>
      </c>
      <c r="D14" s="191"/>
      <c r="E14" s="176"/>
      <c r="F14" s="176"/>
    </row>
    <row r="15" spans="2:7">
      <c r="B15" s="188" t="s">
        <v>162</v>
      </c>
      <c r="C15" s="124">
        <v>9</v>
      </c>
      <c r="D15" s="191"/>
      <c r="E15" s="176"/>
      <c r="F15" s="176"/>
    </row>
    <row r="16" spans="2:7">
      <c r="B16" s="40" t="s">
        <v>163</v>
      </c>
      <c r="C16" s="340">
        <v>1.29</v>
      </c>
      <c r="D16" s="151">
        <v>2.4500000000000002</v>
      </c>
      <c r="E16" s="152">
        <v>2.44</v>
      </c>
      <c r="F16" s="152">
        <v>3.7</v>
      </c>
    </row>
    <row r="17" spans="2:7">
      <c r="B17" s="188" t="s">
        <v>164</v>
      </c>
      <c r="C17" s="41">
        <v>2.4338370101077249</v>
      </c>
      <c r="D17" s="191"/>
      <c r="E17" s="191"/>
      <c r="F17" s="192"/>
    </row>
    <row r="18" spans="2:7" ht="15" thickBot="1">
      <c r="B18" s="183" t="s">
        <v>165</v>
      </c>
      <c r="C18" s="116">
        <v>0.93802118802259504</v>
      </c>
      <c r="D18" s="193"/>
      <c r="E18" s="193"/>
      <c r="F18" s="194"/>
    </row>
    <row r="19" spans="2:7" ht="11.15" customHeight="1">
      <c r="B19" s="501" t="s">
        <v>166</v>
      </c>
      <c r="C19" s="501"/>
      <c r="D19" s="501"/>
      <c r="E19" s="501"/>
      <c r="F19" s="501"/>
      <c r="G19" s="467"/>
    </row>
    <row r="20" spans="2:7">
      <c r="B20" s="501"/>
      <c r="C20" s="501"/>
      <c r="D20" s="501"/>
      <c r="E20" s="501"/>
      <c r="F20" s="501"/>
    </row>
    <row r="21" spans="2:7">
      <c r="B21" s="242" t="s">
        <v>167</v>
      </c>
      <c r="C21" s="425"/>
      <c r="D21" s="425"/>
      <c r="E21" s="425"/>
      <c r="F21" s="425"/>
    </row>
    <row r="22" spans="2:7" ht="14.75" customHeight="1">
      <c r="B22" s="425"/>
      <c r="C22" s="425"/>
      <c r="D22" s="425"/>
      <c r="E22" s="425"/>
      <c r="F22" s="425"/>
    </row>
    <row r="23" spans="2:7">
      <c r="B23" s="425"/>
      <c r="C23" s="425"/>
      <c r="D23" s="425"/>
      <c r="E23" s="425"/>
      <c r="F23" s="425"/>
    </row>
    <row r="24" spans="2:7">
      <c r="B24" s="97" t="s">
        <v>23</v>
      </c>
      <c r="C24" s="100">
        <v>2020</v>
      </c>
      <c r="D24" s="101">
        <v>2019</v>
      </c>
      <c r="E24" s="101">
        <v>2018</v>
      </c>
      <c r="F24" s="101">
        <v>2017</v>
      </c>
    </row>
    <row r="25" spans="2:7">
      <c r="B25" s="8" t="s">
        <v>168</v>
      </c>
      <c r="C25" s="95">
        <v>1</v>
      </c>
      <c r="D25" s="94">
        <v>4</v>
      </c>
      <c r="E25" s="93">
        <v>4</v>
      </c>
      <c r="F25" s="93">
        <v>3</v>
      </c>
    </row>
    <row r="26" spans="2:7">
      <c r="B26" s="188" t="s">
        <v>169</v>
      </c>
      <c r="C26" s="95">
        <v>1</v>
      </c>
      <c r="D26" s="191"/>
      <c r="E26" s="176"/>
      <c r="F26" s="176"/>
    </row>
    <row r="27" spans="2:7">
      <c r="B27" s="188" t="s">
        <v>170</v>
      </c>
      <c r="C27" s="411" t="s">
        <v>171</v>
      </c>
      <c r="D27" s="191"/>
      <c r="E27" s="176"/>
      <c r="F27" s="176"/>
    </row>
    <row r="28" spans="2:7">
      <c r="B28" s="40" t="s">
        <v>172</v>
      </c>
      <c r="C28" s="150">
        <v>0.08</v>
      </c>
      <c r="D28" s="151">
        <v>0.49</v>
      </c>
      <c r="E28" s="152">
        <v>0.49</v>
      </c>
      <c r="F28" s="152">
        <v>0.37</v>
      </c>
    </row>
    <row r="29" spans="2:7">
      <c r="B29" s="188" t="s">
        <v>173</v>
      </c>
      <c r="C29" s="41">
        <v>0.35434391983039681</v>
      </c>
      <c r="D29" s="176"/>
      <c r="E29" s="176"/>
      <c r="F29" s="176"/>
    </row>
    <row r="30" spans="2:7" ht="15" thickBot="1">
      <c r="B30" s="183" t="s">
        <v>174</v>
      </c>
      <c r="C30" s="412" t="s">
        <v>171</v>
      </c>
      <c r="D30" s="195"/>
      <c r="E30" s="195"/>
      <c r="F30" s="195"/>
    </row>
    <row r="31" spans="2:7" ht="11.15" customHeight="1">
      <c r="B31" s="501" t="s">
        <v>175</v>
      </c>
      <c r="C31" s="501"/>
      <c r="D31" s="501"/>
      <c r="E31" s="501"/>
      <c r="F31" s="501"/>
    </row>
    <row r="32" spans="2:7">
      <c r="B32" s="501"/>
      <c r="C32" s="501"/>
      <c r="D32" s="501"/>
      <c r="E32" s="501"/>
      <c r="F32" s="501"/>
    </row>
    <row r="33" spans="2:17">
      <c r="B33" s="425"/>
      <c r="C33" s="425"/>
      <c r="D33" s="425"/>
      <c r="E33" s="425"/>
      <c r="F33" s="425"/>
    </row>
    <row r="34" spans="2:17">
      <c r="B34" s="425"/>
      <c r="C34" s="425"/>
      <c r="D34" s="425"/>
      <c r="E34" s="425"/>
      <c r="F34" s="425"/>
    </row>
    <row r="35" spans="2:17">
      <c r="B35" s="97" t="s">
        <v>24</v>
      </c>
      <c r="C35" s="100">
        <v>2020</v>
      </c>
      <c r="D35" s="101">
        <v>2019</v>
      </c>
      <c r="E35" s="101">
        <v>2018</v>
      </c>
      <c r="F35" s="101">
        <v>2017</v>
      </c>
    </row>
    <row r="36" spans="2:17">
      <c r="B36" s="8" t="s">
        <v>176</v>
      </c>
      <c r="C36" s="95">
        <v>12471443</v>
      </c>
      <c r="D36" s="118">
        <v>8162960</v>
      </c>
      <c r="E36" s="118">
        <v>8194601</v>
      </c>
      <c r="F36" s="118">
        <v>8104984</v>
      </c>
    </row>
    <row r="37" spans="2:17">
      <c r="B37" s="188" t="s">
        <v>177</v>
      </c>
      <c r="C37" s="124">
        <v>2876777</v>
      </c>
      <c r="D37" s="176"/>
      <c r="E37" s="176"/>
      <c r="F37" s="176"/>
    </row>
    <row r="38" spans="2:17" ht="15" thickBot="1">
      <c r="B38" s="183" t="s">
        <v>178</v>
      </c>
      <c r="C38" s="125">
        <v>9594666</v>
      </c>
      <c r="D38" s="195"/>
      <c r="E38" s="195"/>
      <c r="F38" s="195"/>
    </row>
    <row r="39" spans="2:17" ht="11.15" customHeight="1">
      <c r="B39" s="501" t="s">
        <v>179</v>
      </c>
      <c r="C39" s="501"/>
      <c r="D39" s="501"/>
      <c r="E39" s="501"/>
      <c r="F39" s="501"/>
    </row>
    <row r="40" spans="2:17">
      <c r="B40" s="501"/>
      <c r="C40" s="501"/>
      <c r="D40" s="501"/>
      <c r="E40" s="501"/>
      <c r="F40" s="501"/>
    </row>
    <row r="43" spans="2:17">
      <c r="B43" s="97" t="s">
        <v>51</v>
      </c>
      <c r="C43" s="100">
        <v>2020</v>
      </c>
    </row>
    <row r="44" spans="2:17">
      <c r="B44" s="40" t="s">
        <v>180</v>
      </c>
      <c r="C44" s="165">
        <v>0</v>
      </c>
    </row>
    <row r="45" spans="2:17" ht="15" thickBot="1">
      <c r="B45" s="53" t="s">
        <v>181</v>
      </c>
      <c r="C45" s="309">
        <v>0</v>
      </c>
      <c r="E45" s="173"/>
      <c r="F45" s="173"/>
      <c r="G45" s="173"/>
      <c r="H45" s="173"/>
      <c r="I45" s="173"/>
      <c r="J45" s="173"/>
      <c r="K45" s="173"/>
      <c r="L45" s="173"/>
      <c r="M45" s="173"/>
      <c r="N45" s="189"/>
      <c r="O45" s="173"/>
      <c r="P45" s="173"/>
      <c r="Q45" s="173"/>
    </row>
    <row r="48" spans="2:17">
      <c r="B48" s="97" t="s">
        <v>26</v>
      </c>
      <c r="C48" s="100" t="s">
        <v>182</v>
      </c>
      <c r="D48" s="101" t="s">
        <v>183</v>
      </c>
      <c r="E48" s="101" t="s">
        <v>184</v>
      </c>
    </row>
    <row r="49" spans="2:5">
      <c r="B49" s="30" t="s">
        <v>132</v>
      </c>
      <c r="C49" s="306">
        <f>SUM(D49:E49)</f>
        <v>230</v>
      </c>
      <c r="D49" s="305">
        <v>86</v>
      </c>
      <c r="E49" s="305">
        <v>144</v>
      </c>
    </row>
    <row r="50" spans="2:5">
      <c r="B50" s="279" t="s">
        <v>133</v>
      </c>
      <c r="C50" s="319">
        <f>SUM(D50:E50)</f>
        <v>818</v>
      </c>
      <c r="D50" s="320">
        <f>332+457</f>
        <v>789</v>
      </c>
      <c r="E50" s="320">
        <v>29</v>
      </c>
    </row>
    <row r="52" spans="2:5">
      <c r="C52" s="410"/>
    </row>
  </sheetData>
  <sheetProtection algorithmName="SHA-512" hashValue="yFwmkV2FBRnTrRWAguJaiMHQvx0gUV49laQQelwTvRZ9F86yKE3cIpKJGyAjRN8SV7zsQYlq6A828DG4fns52w==" saltValue="IMvskI1b5ienR4gsf9XfWg==" spinCount="100000" sheet="1" objects="1" scenarios="1"/>
  <mergeCells count="3">
    <mergeCell ref="B19:F20"/>
    <mergeCell ref="B31:F32"/>
    <mergeCell ref="B39:F40"/>
  </mergeCells>
  <pageMargins left="0.7" right="0.7" top="0.75" bottom="0.75" header="0.3" footer="0.3"/>
  <pageSetup paperSize="9" scale="87" orientation="portrait" horizontalDpi="1200" verticalDpi="1200" r:id="rId1"/>
  <ignoredErrors>
    <ignoredError sqref="C27 C3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E1AF-CA32-4EFE-B14D-C2A65C45A822}">
  <sheetPr codeName="Sheet5"/>
  <dimension ref="B2:F24"/>
  <sheetViews>
    <sheetView topLeftCell="A16" workbookViewId="0"/>
  </sheetViews>
  <sheetFormatPr defaultColWidth="8.54296875" defaultRowHeight="14.5"/>
  <cols>
    <col min="1" max="1" width="3.453125" style="19" customWidth="1"/>
    <col min="2" max="2" width="55.453125" style="19" customWidth="1"/>
    <col min="3" max="16384" width="8.54296875" style="19"/>
  </cols>
  <sheetData>
    <row r="2" spans="2:6">
      <c r="F2" s="107" t="s">
        <v>102</v>
      </c>
    </row>
    <row r="3" spans="2:6">
      <c r="B3" s="18"/>
      <c r="C3" s="43"/>
      <c r="D3" s="43"/>
      <c r="E3" s="43"/>
      <c r="F3" s="43"/>
    </row>
    <row r="4" spans="2:6">
      <c r="B4" s="18"/>
      <c r="C4" s="43"/>
      <c r="D4" s="43"/>
      <c r="E4" s="43"/>
      <c r="F4" s="43"/>
    </row>
    <row r="5" spans="2:6">
      <c r="B5" s="18"/>
      <c r="C5" s="43"/>
      <c r="D5" s="43"/>
      <c r="E5" s="43"/>
      <c r="F5" s="43"/>
    </row>
    <row r="6" spans="2:6">
      <c r="B6" s="99" t="s">
        <v>28</v>
      </c>
      <c r="C6" s="44"/>
      <c r="D6" s="45"/>
      <c r="E6" s="46"/>
      <c r="F6" s="46"/>
    </row>
    <row r="7" spans="2:6">
      <c r="B7" s="97" t="s">
        <v>157</v>
      </c>
      <c r="C7" s="100">
        <v>2020</v>
      </c>
      <c r="D7" s="101">
        <v>2019</v>
      </c>
      <c r="E7" s="101">
        <v>2018</v>
      </c>
      <c r="F7" s="101">
        <v>2017</v>
      </c>
    </row>
    <row r="8" spans="2:6">
      <c r="B8" s="30" t="s">
        <v>185</v>
      </c>
      <c r="C8" s="306">
        <v>0</v>
      </c>
      <c r="D8" s="305">
        <v>0</v>
      </c>
      <c r="E8" s="305">
        <v>0</v>
      </c>
      <c r="F8" s="305">
        <v>0</v>
      </c>
    </row>
    <row r="9" spans="2:6" ht="15" thickBot="1">
      <c r="B9" s="33" t="s">
        <v>186</v>
      </c>
      <c r="C9" s="307">
        <v>0</v>
      </c>
      <c r="D9" s="308">
        <v>0</v>
      </c>
      <c r="E9" s="308">
        <v>0</v>
      </c>
      <c r="F9" s="308">
        <v>0</v>
      </c>
    </row>
    <row r="10" spans="2:6">
      <c r="B10" s="99"/>
      <c r="C10" s="44"/>
      <c r="D10" s="45"/>
      <c r="E10" s="46"/>
      <c r="F10" s="46"/>
    </row>
    <row r="11" spans="2:6">
      <c r="B11" s="99"/>
      <c r="C11" s="44"/>
      <c r="D11" s="45"/>
      <c r="E11" s="46"/>
      <c r="F11" s="46"/>
    </row>
    <row r="12" spans="2:6">
      <c r="B12" s="97" t="s">
        <v>29</v>
      </c>
      <c r="C12" s="100">
        <v>2020</v>
      </c>
      <c r="D12" s="101">
        <v>2019</v>
      </c>
      <c r="E12" s="101">
        <v>2018</v>
      </c>
      <c r="F12" s="101">
        <v>2017</v>
      </c>
    </row>
    <row r="13" spans="2:6">
      <c r="B13" s="8" t="s">
        <v>187</v>
      </c>
      <c r="C13" s="196">
        <v>0</v>
      </c>
      <c r="D13" s="197">
        <v>0</v>
      </c>
      <c r="E13" s="197">
        <v>0</v>
      </c>
      <c r="F13" s="197">
        <v>0</v>
      </c>
    </row>
    <row r="14" spans="2:6">
      <c r="B14" s="200" t="s">
        <v>188</v>
      </c>
      <c r="C14" s="47">
        <v>0</v>
      </c>
      <c r="D14" s="198"/>
      <c r="E14" s="198"/>
      <c r="F14" s="198"/>
    </row>
    <row r="15" spans="2:6" ht="15" thickBot="1">
      <c r="B15" s="183" t="s">
        <v>189</v>
      </c>
      <c r="C15" s="48">
        <v>0</v>
      </c>
      <c r="D15" s="199"/>
      <c r="E15" s="199"/>
      <c r="F15" s="199"/>
    </row>
    <row r="16" spans="2:6" ht="11.15" customHeight="1">
      <c r="B16" s="501" t="s">
        <v>190</v>
      </c>
      <c r="C16" s="501"/>
      <c r="D16" s="501"/>
      <c r="E16" s="501"/>
      <c r="F16" s="501"/>
    </row>
    <row r="17" spans="2:6">
      <c r="B17" s="501"/>
      <c r="C17" s="501"/>
      <c r="D17" s="501"/>
      <c r="E17" s="501"/>
      <c r="F17" s="501"/>
    </row>
    <row r="18" spans="2:6" ht="11.9" customHeight="1">
      <c r="B18" s="501" t="s">
        <v>191</v>
      </c>
      <c r="C18" s="501"/>
      <c r="D18" s="501"/>
      <c r="E18" s="501"/>
      <c r="F18" s="501"/>
    </row>
    <row r="19" spans="2:6" ht="13.4" customHeight="1">
      <c r="B19" s="501"/>
      <c r="C19" s="501"/>
      <c r="D19" s="501"/>
      <c r="E19" s="501"/>
      <c r="F19" s="501"/>
    </row>
    <row r="20" spans="2:6" ht="13.4" customHeight="1">
      <c r="B20" s="425"/>
      <c r="C20" s="425"/>
      <c r="D20" s="425"/>
      <c r="E20" s="425"/>
      <c r="F20" s="425"/>
    </row>
    <row r="21" spans="2:6">
      <c r="B21" s="49"/>
      <c r="C21" s="50"/>
      <c r="D21" s="51"/>
      <c r="E21" s="52"/>
      <c r="F21" s="52"/>
    </row>
    <row r="22" spans="2:6">
      <c r="B22" s="97" t="s">
        <v>51</v>
      </c>
      <c r="C22" s="100">
        <v>2020</v>
      </c>
      <c r="D22" s="51"/>
      <c r="E22" s="51"/>
      <c r="F22" s="51"/>
    </row>
    <row r="23" spans="2:6">
      <c r="B23" s="40" t="s">
        <v>192</v>
      </c>
      <c r="C23" s="165">
        <v>0</v>
      </c>
      <c r="D23" s="51"/>
      <c r="E23" s="51"/>
      <c r="F23" s="51"/>
    </row>
    <row r="24" spans="2:6" ht="15" thickBot="1">
      <c r="B24" s="53" t="s">
        <v>193</v>
      </c>
      <c r="C24" s="309">
        <v>0</v>
      </c>
      <c r="D24" s="51"/>
      <c r="E24" s="51"/>
      <c r="F24" s="51"/>
    </row>
  </sheetData>
  <sheetProtection algorithmName="SHA-512" hashValue="PGhlfrS7vvokNXiWul1PB735ixhaNg0mKbpAeet5010zqxZcuqBhFhvijbTehaboBoYtiwB9c463KzYM2wvfXw==" saltValue="3SetAU5IxQLR07BFTYRMQw==" spinCount="100000" sheet="1" objects="1" scenarios="1"/>
  <mergeCells count="2">
    <mergeCell ref="B16:F17"/>
    <mergeCell ref="B18:F19"/>
  </mergeCells>
  <pageMargins left="0.7" right="0.7" top="0.75" bottom="0.75" header="0.3" footer="0.3"/>
  <pageSetup paperSize="9" scale="8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73E7-7123-4426-AF8A-C6A537AA2364}">
  <sheetPr codeName="Sheet6"/>
  <dimension ref="A1:M132"/>
  <sheetViews>
    <sheetView topLeftCell="A31" workbookViewId="0">
      <selection activeCell="N18" sqref="N18"/>
    </sheetView>
  </sheetViews>
  <sheetFormatPr defaultColWidth="8.54296875" defaultRowHeight="14.5"/>
  <cols>
    <col min="1" max="1" width="3.453125" style="19" customWidth="1"/>
    <col min="2" max="2" width="53.54296875" style="19" customWidth="1"/>
    <col min="3" max="3" width="12.453125" style="19" customWidth="1"/>
    <col min="4" max="4" width="13.54296875" style="19" customWidth="1"/>
    <col min="5" max="5" width="14.453125" style="19" customWidth="1"/>
    <col min="6" max="6" width="15.54296875" style="19" bestFit="1" customWidth="1"/>
    <col min="7" max="8" width="14.453125" style="19" customWidth="1"/>
    <col min="9" max="11" width="8.54296875" style="19"/>
    <col min="12" max="12" width="10" style="19" customWidth="1"/>
    <col min="13" max="16384" width="8.54296875" style="19"/>
  </cols>
  <sheetData>
    <row r="1" spans="1:13">
      <c r="A1" s="322"/>
    </row>
    <row r="2" spans="1:13">
      <c r="H2" s="107" t="s">
        <v>102</v>
      </c>
    </row>
    <row r="3" spans="1:13">
      <c r="G3" s="171"/>
      <c r="K3" s="171"/>
    </row>
    <row r="7" spans="1:13">
      <c r="B7" s="99" t="s">
        <v>32</v>
      </c>
    </row>
    <row r="8" spans="1:13">
      <c r="B8" s="99" t="s">
        <v>31</v>
      </c>
      <c r="C8" s="399"/>
      <c r="D8" s="399"/>
      <c r="E8" s="508"/>
      <c r="F8" s="508"/>
      <c r="G8" s="508"/>
      <c r="H8" s="54"/>
      <c r="I8" s="54"/>
      <c r="J8" s="54"/>
      <c r="K8" s="423"/>
      <c r="L8" s="423"/>
      <c r="M8" s="423"/>
    </row>
    <row r="9" spans="1:13" ht="28.5">
      <c r="B9" s="97" t="s">
        <v>194</v>
      </c>
      <c r="C9" s="103" t="s">
        <v>195</v>
      </c>
      <c r="D9" s="103" t="s">
        <v>196</v>
      </c>
      <c r="E9" s="154" t="s">
        <v>197</v>
      </c>
      <c r="F9" s="106" t="s">
        <v>198</v>
      </c>
      <c r="G9" s="323" t="s">
        <v>199</v>
      </c>
      <c r="H9" s="98" t="s">
        <v>200</v>
      </c>
      <c r="I9" s="54"/>
      <c r="J9" s="54"/>
      <c r="L9" s="18"/>
      <c r="M9" s="18"/>
    </row>
    <row r="10" spans="1:13">
      <c r="B10" s="30" t="s">
        <v>132</v>
      </c>
      <c r="C10" s="55">
        <v>439</v>
      </c>
      <c r="D10" s="216">
        <f>C10/$C$14</f>
        <v>0.37015177065767285</v>
      </c>
      <c r="E10" s="217">
        <v>0.3439635535307517</v>
      </c>
      <c r="F10" s="217">
        <v>0.65375854214123008</v>
      </c>
      <c r="G10" s="302">
        <f>SUM(E10:F10)</f>
        <v>0.99772209567198178</v>
      </c>
      <c r="H10" s="217">
        <v>2.2779043280182231E-3</v>
      </c>
      <c r="I10" s="54"/>
      <c r="J10" s="54"/>
      <c r="L10" s="18"/>
      <c r="M10" s="18"/>
    </row>
    <row r="11" spans="1:13">
      <c r="B11" s="17" t="s">
        <v>133</v>
      </c>
      <c r="C11" s="374">
        <f>225+426</f>
        <v>651</v>
      </c>
      <c r="D11" s="216">
        <f>C11/$C$14</f>
        <v>0.54890387858347389</v>
      </c>
      <c r="E11" s="217">
        <v>0.64208909370199696</v>
      </c>
      <c r="F11" s="217">
        <v>0.28725038402457759</v>
      </c>
      <c r="G11" s="302">
        <f>SUM(E11:F11)</f>
        <v>0.92933947772657455</v>
      </c>
      <c r="H11" s="217">
        <v>7.0660522273425494E-2</v>
      </c>
      <c r="I11" s="54"/>
      <c r="J11" s="54"/>
      <c r="L11" s="18"/>
      <c r="M11" s="18"/>
    </row>
    <row r="12" spans="1:13">
      <c r="B12" s="17" t="s">
        <v>201</v>
      </c>
      <c r="C12" s="375">
        <v>67</v>
      </c>
      <c r="D12" s="216">
        <f>C12/$C$14</f>
        <v>5.6492411467116359E-2</v>
      </c>
      <c r="E12" s="217">
        <v>0.55882352941176472</v>
      </c>
      <c r="F12" s="217">
        <v>0.38235294117647056</v>
      </c>
      <c r="G12" s="302">
        <f>SUM(E12:F12)</f>
        <v>0.94117647058823528</v>
      </c>
      <c r="H12" s="217">
        <v>5.8823529411764705E-2</v>
      </c>
      <c r="I12" s="54"/>
      <c r="J12" s="54"/>
      <c r="L12" s="18"/>
      <c r="M12" s="18"/>
    </row>
    <row r="13" spans="1:13">
      <c r="B13" s="17" t="s">
        <v>202</v>
      </c>
      <c r="C13" s="55">
        <v>29</v>
      </c>
      <c r="D13" s="216">
        <f>C13/$C$14</f>
        <v>2.4451939291736932E-2</v>
      </c>
      <c r="E13" s="217">
        <f>28/29</f>
        <v>0.96551724137931039</v>
      </c>
      <c r="F13" s="217">
        <v>0</v>
      </c>
      <c r="G13" s="302">
        <f>SUM(E13:F13)</f>
        <v>0.96551724137931039</v>
      </c>
      <c r="H13" s="217">
        <f>1/29</f>
        <v>3.4482758620689655E-2</v>
      </c>
      <c r="I13" s="54"/>
      <c r="J13" s="54"/>
      <c r="L13" s="18"/>
    </row>
    <row r="14" spans="1:13" ht="15" thickBot="1">
      <c r="B14" s="256" t="s">
        <v>182</v>
      </c>
      <c r="C14" s="376">
        <f>SUM(C10:C13)</f>
        <v>1186</v>
      </c>
      <c r="D14" s="218">
        <f>SUM(D10:D13)</f>
        <v>1</v>
      </c>
      <c r="E14" s="219"/>
      <c r="F14" s="219"/>
      <c r="G14" s="303"/>
      <c r="H14" s="219"/>
      <c r="I14" s="54"/>
      <c r="J14" s="54"/>
      <c r="K14" s="18"/>
      <c r="L14" s="18"/>
      <c r="M14" s="18"/>
    </row>
    <row r="15" spans="1:13">
      <c r="B15" s="190"/>
      <c r="C15" s="190"/>
      <c r="D15" s="190"/>
      <c r="E15" s="18"/>
      <c r="F15" s="58"/>
      <c r="G15" s="58"/>
      <c r="H15" s="54"/>
      <c r="I15" s="58"/>
      <c r="J15" s="18"/>
      <c r="K15" s="18"/>
      <c r="L15" s="18"/>
      <c r="M15" s="18"/>
    </row>
    <row r="16" spans="1:13">
      <c r="B16" s="190"/>
      <c r="C16" s="190"/>
      <c r="D16" s="190"/>
      <c r="E16" s="18"/>
      <c r="F16" s="58"/>
      <c r="G16" s="58"/>
      <c r="H16" s="54"/>
      <c r="I16" s="58"/>
      <c r="J16" s="18"/>
      <c r="K16" s="18"/>
      <c r="L16" s="18"/>
      <c r="M16" s="18"/>
    </row>
    <row r="17" spans="2:13">
      <c r="B17" s="99" t="s">
        <v>33</v>
      </c>
      <c r="C17" s="399"/>
      <c r="D17" s="128"/>
      <c r="E17" s="508" t="s">
        <v>205</v>
      </c>
      <c r="F17" s="508"/>
      <c r="G17" s="508"/>
      <c r="H17" s="400"/>
      <c r="I17" s="400"/>
      <c r="J17" s="400"/>
      <c r="K17" s="400"/>
      <c r="L17" s="400"/>
      <c r="M17" s="400"/>
    </row>
    <row r="18" spans="2:13" ht="28.5">
      <c r="B18" s="97" t="s">
        <v>194</v>
      </c>
      <c r="C18" s="103" t="s">
        <v>206</v>
      </c>
      <c r="D18" s="103" t="s">
        <v>196</v>
      </c>
      <c r="E18" s="154" t="s">
        <v>205</v>
      </c>
      <c r="F18" s="106" t="s">
        <v>207</v>
      </c>
      <c r="G18" s="323" t="s">
        <v>199</v>
      </c>
      <c r="H18" s="98" t="s">
        <v>200</v>
      </c>
      <c r="I18" s="59"/>
      <c r="J18" s="59"/>
      <c r="K18" s="59"/>
      <c r="L18" s="59"/>
      <c r="M18" s="59"/>
    </row>
    <row r="19" spans="2:13">
      <c r="B19" s="30" t="s">
        <v>132</v>
      </c>
      <c r="C19" s="177">
        <v>513</v>
      </c>
      <c r="D19" s="216">
        <f>C19/$C$23</f>
        <v>0.31356968215158926</v>
      </c>
      <c r="E19" s="217">
        <v>0.25341130604288498</v>
      </c>
      <c r="F19" s="217">
        <v>0.74463937621832355</v>
      </c>
      <c r="G19" s="302">
        <f>SUM(E19:F19)</f>
        <v>0.99805068226120852</v>
      </c>
      <c r="H19" s="217">
        <v>1.9493177387914229E-3</v>
      </c>
      <c r="I19" s="59"/>
      <c r="J19" s="59"/>
      <c r="K19" s="59"/>
      <c r="L19" s="59"/>
      <c r="M19" s="59"/>
    </row>
    <row r="20" spans="2:13">
      <c r="B20" s="17" t="s">
        <v>133</v>
      </c>
      <c r="C20" s="377">
        <f>(444+679)</f>
        <v>1123</v>
      </c>
      <c r="D20" s="216">
        <f>C20/$C$23</f>
        <v>0.6864303178484108</v>
      </c>
      <c r="E20" s="217">
        <v>0.44167408726625113</v>
      </c>
      <c r="F20" s="217">
        <v>0.39091718610863757</v>
      </c>
      <c r="G20" s="302">
        <f>SUM(E20:F20)</f>
        <v>0.8325912733748887</v>
      </c>
      <c r="H20" s="217">
        <v>0.1674087266251113</v>
      </c>
      <c r="I20" s="59"/>
      <c r="J20" s="59"/>
      <c r="K20" s="59"/>
      <c r="L20" s="59"/>
      <c r="M20" s="59"/>
    </row>
    <row r="21" spans="2:13">
      <c r="B21" s="17" t="s">
        <v>201</v>
      </c>
      <c r="C21" s="464" t="s">
        <v>171</v>
      </c>
      <c r="D21" s="216">
        <f>C21/$C$23</f>
        <v>0</v>
      </c>
      <c r="E21" s="217" t="s">
        <v>227</v>
      </c>
      <c r="F21" s="217" t="s">
        <v>227</v>
      </c>
      <c r="G21" s="302" t="s">
        <v>227</v>
      </c>
      <c r="H21" s="217" t="s">
        <v>227</v>
      </c>
      <c r="I21" s="59"/>
      <c r="J21" s="59"/>
      <c r="K21" s="59"/>
      <c r="L21" s="59"/>
      <c r="M21" s="59"/>
    </row>
    <row r="22" spans="2:13">
      <c r="B22" s="17" t="s">
        <v>202</v>
      </c>
      <c r="C22" s="465" t="s">
        <v>171</v>
      </c>
      <c r="D22" s="216">
        <f>C22/$C$23</f>
        <v>0</v>
      </c>
      <c r="E22" s="217" t="s">
        <v>227</v>
      </c>
      <c r="F22" s="217" t="s">
        <v>227</v>
      </c>
      <c r="G22" s="302" t="s">
        <v>227</v>
      </c>
      <c r="H22" s="217" t="s">
        <v>227</v>
      </c>
      <c r="I22" s="59"/>
      <c r="J22" s="59"/>
      <c r="K22" s="59"/>
      <c r="L22" s="59"/>
    </row>
    <row r="23" spans="2:13" ht="15" thickBot="1">
      <c r="B23" s="181" t="s">
        <v>182</v>
      </c>
      <c r="C23" s="376">
        <f>SUM(C19:C22)</f>
        <v>1636</v>
      </c>
      <c r="D23" s="218">
        <f>SUM(D19:D22)</f>
        <v>1</v>
      </c>
      <c r="E23" s="219"/>
      <c r="F23" s="219"/>
      <c r="G23" s="303"/>
      <c r="H23" s="219"/>
      <c r="I23" s="59"/>
      <c r="J23" s="59"/>
      <c r="K23" s="59"/>
      <c r="L23" s="59"/>
      <c r="M23" s="59"/>
    </row>
    <row r="24" spans="2:13">
      <c r="B24" s="59"/>
      <c r="C24" s="59"/>
      <c r="D24" s="59"/>
      <c r="E24" s="59"/>
      <c r="F24" s="59"/>
      <c r="G24" s="59"/>
      <c r="H24" s="59"/>
      <c r="I24" s="59"/>
      <c r="J24" s="59"/>
      <c r="K24" s="59"/>
      <c r="L24" s="59"/>
      <c r="M24" s="59"/>
    </row>
    <row r="25" spans="2:13">
      <c r="B25" s="59"/>
      <c r="C25" s="59"/>
      <c r="D25" s="59"/>
      <c r="E25" s="59"/>
      <c r="F25" s="59"/>
      <c r="G25" s="59"/>
      <c r="H25" s="59"/>
      <c r="I25" s="59"/>
      <c r="J25" s="59"/>
      <c r="K25" s="59"/>
      <c r="L25" s="59"/>
      <c r="M25" s="59"/>
    </row>
    <row r="26" spans="2:13">
      <c r="B26" s="99" t="s">
        <v>34</v>
      </c>
      <c r="C26" s="107"/>
      <c r="D26" s="508" t="s">
        <v>208</v>
      </c>
      <c r="E26" s="508"/>
      <c r="F26" s="508" t="s">
        <v>209</v>
      </c>
      <c r="G26" s="508"/>
      <c r="H26" s="508"/>
      <c r="I26" s="508" t="s">
        <v>210</v>
      </c>
      <c r="J26" s="508"/>
      <c r="K26" s="508"/>
      <c r="L26" s="508"/>
      <c r="M26" s="429"/>
    </row>
    <row r="27" spans="2:13" ht="19">
      <c r="B27" s="97" t="s">
        <v>194</v>
      </c>
      <c r="C27" s="103" t="s">
        <v>196</v>
      </c>
      <c r="D27" s="104" t="s">
        <v>211</v>
      </c>
      <c r="E27" s="98" t="s">
        <v>212</v>
      </c>
      <c r="F27" s="105" t="s">
        <v>213</v>
      </c>
      <c r="G27" s="98" t="s">
        <v>214</v>
      </c>
      <c r="H27" s="98" t="s">
        <v>215</v>
      </c>
      <c r="I27" s="105" t="s">
        <v>132</v>
      </c>
      <c r="J27" s="106" t="s">
        <v>133</v>
      </c>
      <c r="K27" s="106" t="s">
        <v>201</v>
      </c>
      <c r="L27" s="98" t="s">
        <v>202</v>
      </c>
    </row>
    <row r="28" spans="2:13">
      <c r="B28" s="428" t="s">
        <v>216</v>
      </c>
      <c r="C28" s="372">
        <v>9.5057034220532317E-3</v>
      </c>
      <c r="D28" s="217">
        <v>1.9011406844106464E-3</v>
      </c>
      <c r="E28" s="217">
        <v>7.6045627376425855E-3</v>
      </c>
      <c r="F28" s="217">
        <v>0</v>
      </c>
      <c r="G28" s="217">
        <v>1.9011406844106464E-3</v>
      </c>
      <c r="H28" s="217">
        <v>7.6045627376425855E-3</v>
      </c>
      <c r="I28" s="217">
        <v>0</v>
      </c>
      <c r="J28" s="217">
        <v>0</v>
      </c>
      <c r="K28" s="217">
        <v>0</v>
      </c>
      <c r="L28" s="217">
        <v>9.5057034220532317E-3</v>
      </c>
    </row>
    <row r="29" spans="2:13">
      <c r="B29" s="17" t="s">
        <v>217</v>
      </c>
      <c r="C29" s="372">
        <v>5.3231939163498096E-2</v>
      </c>
      <c r="D29" s="217">
        <v>1.9011406844106464E-3</v>
      </c>
      <c r="E29" s="217">
        <v>5.1330798479087454E-2</v>
      </c>
      <c r="F29" s="217">
        <v>0</v>
      </c>
      <c r="G29" s="217">
        <v>2.8517110266159697E-2</v>
      </c>
      <c r="H29" s="217">
        <v>2.4714828897338403E-2</v>
      </c>
      <c r="I29" s="217">
        <v>2.8517110266159697E-2</v>
      </c>
      <c r="J29" s="217">
        <v>7.6045627376425855E-3</v>
      </c>
      <c r="K29" s="217">
        <v>0</v>
      </c>
      <c r="L29" s="217">
        <v>1.7110266159695818E-2</v>
      </c>
    </row>
    <row r="30" spans="2:13">
      <c r="B30" s="17" t="s">
        <v>218</v>
      </c>
      <c r="C30" s="372">
        <v>0.42965779467680609</v>
      </c>
      <c r="D30" s="217">
        <v>6.6539923954372623E-2</v>
      </c>
      <c r="E30" s="217">
        <v>0.36311787072243346</v>
      </c>
      <c r="F30" s="217">
        <v>1.7110266159695818E-2</v>
      </c>
      <c r="G30" s="217">
        <v>0.37072243346007605</v>
      </c>
      <c r="H30" s="217">
        <v>4.1825095057034217E-2</v>
      </c>
      <c r="I30" s="217">
        <v>0.14638783269961977</v>
      </c>
      <c r="J30" s="217">
        <v>0.2509505703422053</v>
      </c>
      <c r="K30" s="217">
        <v>1.3307984790874524E-2</v>
      </c>
      <c r="L30" s="217">
        <v>1.9011406844106463E-2</v>
      </c>
    </row>
    <row r="31" spans="2:13">
      <c r="B31" s="17" t="s">
        <v>219</v>
      </c>
      <c r="C31" s="372">
        <v>0.50760456273764254</v>
      </c>
      <c r="D31" s="217">
        <v>6.2737642585551326E-2</v>
      </c>
      <c r="E31" s="217">
        <v>0.44486692015209123</v>
      </c>
      <c r="F31" s="217">
        <v>5.1330798479087454E-2</v>
      </c>
      <c r="G31" s="217">
        <v>0.38783269961977185</v>
      </c>
      <c r="H31" s="217">
        <v>6.8441064638783272E-2</v>
      </c>
      <c r="I31" s="217">
        <v>0.2414448669201521</v>
      </c>
      <c r="J31" s="217">
        <v>0.22053231939163498</v>
      </c>
      <c r="K31" s="217">
        <v>3.6121673003802278E-2</v>
      </c>
      <c r="L31" s="217">
        <v>9.5057034220532317E-3</v>
      </c>
    </row>
    <row r="32" spans="2:13" ht="15" thickBot="1">
      <c r="B32" s="256" t="s">
        <v>182</v>
      </c>
      <c r="C32" s="210">
        <f>SUM(C28:C31)</f>
        <v>1</v>
      </c>
      <c r="D32" s="219">
        <v>0.12927756653992395</v>
      </c>
      <c r="E32" s="219">
        <v>0.87072243346007605</v>
      </c>
      <c r="F32" s="219">
        <f t="shared" ref="F32:L32" si="0">SUM(F28:F31)</f>
        <v>6.8441064638783272E-2</v>
      </c>
      <c r="G32" s="219">
        <f t="shared" si="0"/>
        <v>0.78897338403041828</v>
      </c>
      <c r="H32" s="219">
        <f t="shared" si="0"/>
        <v>0.14258555133079848</v>
      </c>
      <c r="I32" s="219">
        <f t="shared" si="0"/>
        <v>0.41634980988593157</v>
      </c>
      <c r="J32" s="219">
        <f t="shared" si="0"/>
        <v>0.47908745247148288</v>
      </c>
      <c r="K32" s="219">
        <f t="shared" si="0"/>
        <v>4.9429657794676798E-2</v>
      </c>
      <c r="L32" s="219">
        <f t="shared" si="0"/>
        <v>5.5133079847908745E-2</v>
      </c>
    </row>
    <row r="33" spans="2:13" ht="21" customHeight="1">
      <c r="B33" s="507" t="s">
        <v>1255</v>
      </c>
      <c r="C33" s="507"/>
      <c r="D33" s="507"/>
      <c r="E33" s="507"/>
      <c r="F33" s="507"/>
      <c r="G33" s="507"/>
      <c r="H33" s="507"/>
      <c r="I33" s="507"/>
      <c r="J33" s="507"/>
      <c r="K33" s="507"/>
      <c r="L33" s="507"/>
      <c r="M33" s="380"/>
    </row>
    <row r="34" spans="2:13">
      <c r="B34" s="428"/>
      <c r="C34" s="428"/>
      <c r="D34" s="428"/>
      <c r="E34" s="428"/>
      <c r="F34" s="428"/>
      <c r="G34" s="428"/>
      <c r="H34" s="428"/>
      <c r="I34" s="428"/>
      <c r="J34" s="428"/>
      <c r="K34" s="428"/>
      <c r="L34" s="428"/>
      <c r="M34" s="58"/>
    </row>
    <row r="35" spans="2:13">
      <c r="B35" s="60"/>
      <c r="C35" s="61"/>
      <c r="D35" s="61"/>
      <c r="E35" s="61"/>
      <c r="F35" s="61"/>
      <c r="G35" s="61"/>
      <c r="H35" s="62"/>
      <c r="I35" s="62"/>
      <c r="J35" s="62"/>
      <c r="K35" s="62"/>
      <c r="L35" s="62"/>
      <c r="M35" s="62"/>
    </row>
    <row r="36" spans="2:13">
      <c r="B36" s="99" t="s">
        <v>35</v>
      </c>
      <c r="C36" s="107"/>
      <c r="D36" s="508" t="s">
        <v>208</v>
      </c>
      <c r="E36" s="508"/>
      <c r="F36" s="508" t="s">
        <v>209</v>
      </c>
      <c r="G36" s="508"/>
      <c r="H36" s="508"/>
      <c r="I36" s="508" t="s">
        <v>210</v>
      </c>
      <c r="J36" s="508"/>
      <c r="K36" s="508"/>
      <c r="L36" s="508"/>
      <c r="M36" s="429"/>
    </row>
    <row r="37" spans="2:13" ht="19">
      <c r="B37" s="97" t="s">
        <v>194</v>
      </c>
      <c r="C37" s="103" t="s">
        <v>196</v>
      </c>
      <c r="D37" s="104" t="s">
        <v>211</v>
      </c>
      <c r="E37" s="98" t="s">
        <v>212</v>
      </c>
      <c r="F37" s="105" t="s">
        <v>213</v>
      </c>
      <c r="G37" s="98" t="s">
        <v>214</v>
      </c>
      <c r="H37" s="98" t="s">
        <v>215</v>
      </c>
      <c r="I37" s="105" t="s">
        <v>132</v>
      </c>
      <c r="J37" s="106" t="s">
        <v>133</v>
      </c>
      <c r="K37" s="106" t="s">
        <v>201</v>
      </c>
      <c r="L37" s="98" t="s">
        <v>202</v>
      </c>
      <c r="M37" s="429"/>
    </row>
    <row r="38" spans="2:13">
      <c r="B38" s="428" t="s">
        <v>216</v>
      </c>
      <c r="C38" s="372">
        <v>9.5057034220532317E-3</v>
      </c>
      <c r="D38" s="217">
        <v>0.2</v>
      </c>
      <c r="E38" s="217">
        <v>0.8</v>
      </c>
      <c r="F38" s="217">
        <v>0</v>
      </c>
      <c r="G38" s="217">
        <v>0.2</v>
      </c>
      <c r="H38" s="217">
        <v>0.8</v>
      </c>
      <c r="I38" s="217">
        <v>0</v>
      </c>
      <c r="J38" s="217">
        <v>0</v>
      </c>
      <c r="K38" s="217">
        <v>0</v>
      </c>
      <c r="L38" s="217">
        <v>0.17241379310344829</v>
      </c>
      <c r="M38" s="429"/>
    </row>
    <row r="39" spans="2:13">
      <c r="B39" s="17" t="s">
        <v>217</v>
      </c>
      <c r="C39" s="372">
        <v>5.3231939163498096E-2</v>
      </c>
      <c r="D39" s="217">
        <v>3.5714285714285712E-2</v>
      </c>
      <c r="E39" s="217">
        <v>0.9642857142857143</v>
      </c>
      <c r="F39" s="217">
        <v>0</v>
      </c>
      <c r="G39" s="217">
        <v>0.5357142857142857</v>
      </c>
      <c r="H39" s="217">
        <v>0.4642857142857143</v>
      </c>
      <c r="I39" s="217">
        <v>6.8493150684931503E-2</v>
      </c>
      <c r="J39" s="217">
        <v>1.5873015873015872E-2</v>
      </c>
      <c r="K39" s="217">
        <v>0</v>
      </c>
      <c r="L39" s="217">
        <v>0.31034482758620691</v>
      </c>
      <c r="M39" s="429"/>
    </row>
    <row r="40" spans="2:13">
      <c r="B40" s="17" t="s">
        <v>218</v>
      </c>
      <c r="C40" s="372">
        <v>0.42965779467680609</v>
      </c>
      <c r="D40" s="217">
        <v>0.15486725663716813</v>
      </c>
      <c r="E40" s="217">
        <v>0.84513274336283184</v>
      </c>
      <c r="F40" s="217">
        <v>3.9823008849557522E-2</v>
      </c>
      <c r="G40" s="217">
        <v>0.86283185840707965</v>
      </c>
      <c r="H40" s="217">
        <v>9.7345132743362831E-2</v>
      </c>
      <c r="I40" s="217">
        <v>0.35159817351598172</v>
      </c>
      <c r="J40" s="217">
        <v>0.52380952380952384</v>
      </c>
      <c r="K40" s="217">
        <v>0.26923076923076922</v>
      </c>
      <c r="L40" s="217">
        <v>0.34482758620689657</v>
      </c>
      <c r="M40" s="429"/>
    </row>
    <row r="41" spans="2:13">
      <c r="B41" s="17" t="s">
        <v>219</v>
      </c>
      <c r="C41" s="372">
        <v>0.50760456273764254</v>
      </c>
      <c r="D41" s="217">
        <v>0.12359550561797752</v>
      </c>
      <c r="E41" s="217">
        <v>0.8764044943820225</v>
      </c>
      <c r="F41" s="217">
        <v>0.10112359550561797</v>
      </c>
      <c r="G41" s="217">
        <v>0.7640449438202247</v>
      </c>
      <c r="H41" s="217">
        <v>0.1348314606741573</v>
      </c>
      <c r="I41" s="217">
        <v>0.57990867579908678</v>
      </c>
      <c r="J41" s="217">
        <v>0.46031746031746029</v>
      </c>
      <c r="K41" s="217">
        <v>0.73076923076923073</v>
      </c>
      <c r="L41" s="217">
        <v>0.17241379310344829</v>
      </c>
      <c r="M41" s="429"/>
    </row>
    <row r="42" spans="2:13" ht="15" thickBot="1">
      <c r="B42" s="256" t="s">
        <v>182</v>
      </c>
      <c r="C42" s="210">
        <f>SUM(C38:C41)</f>
        <v>1</v>
      </c>
      <c r="D42" s="219">
        <v>0.12927756653992395</v>
      </c>
      <c r="E42" s="219">
        <v>0.87072243346007605</v>
      </c>
      <c r="F42" s="219">
        <v>6.8441064638783272E-2</v>
      </c>
      <c r="G42" s="219">
        <v>0.78897338403041828</v>
      </c>
      <c r="H42" s="219">
        <v>0.14258555133079848</v>
      </c>
      <c r="I42" s="219">
        <v>0.41634980988593157</v>
      </c>
      <c r="J42" s="219">
        <v>0.47908745247148288</v>
      </c>
      <c r="K42" s="219">
        <v>4.9429657794676798E-2</v>
      </c>
      <c r="L42" s="219">
        <v>5.5133079847908745E-2</v>
      </c>
      <c r="M42" s="429"/>
    </row>
    <row r="43" spans="2:13" ht="21" customHeight="1">
      <c r="B43" s="507" t="s">
        <v>1155</v>
      </c>
      <c r="C43" s="507"/>
      <c r="D43" s="507"/>
      <c r="E43" s="507"/>
      <c r="F43" s="507"/>
      <c r="G43" s="507"/>
      <c r="H43" s="507"/>
      <c r="I43" s="507"/>
      <c r="J43" s="507"/>
      <c r="K43" s="507"/>
      <c r="L43" s="507"/>
      <c r="M43" s="428"/>
    </row>
    <row r="44" spans="2:13">
      <c r="B44" s="458"/>
      <c r="C44" s="458"/>
      <c r="D44" s="458"/>
      <c r="E44" s="458"/>
      <c r="F44" s="458"/>
      <c r="G44" s="458"/>
      <c r="H44" s="458"/>
      <c r="I44" s="458"/>
      <c r="J44" s="458"/>
      <c r="K44" s="458"/>
      <c r="L44" s="458"/>
      <c r="M44" s="458"/>
    </row>
    <row r="45" spans="2:13">
      <c r="B45" s="60"/>
      <c r="C45" s="61"/>
      <c r="D45" s="61"/>
      <c r="E45" s="61"/>
      <c r="F45" s="61"/>
      <c r="G45" s="61"/>
      <c r="H45" s="62"/>
      <c r="I45" s="62"/>
      <c r="J45" s="62"/>
      <c r="K45" s="62"/>
      <c r="L45" s="62"/>
      <c r="M45" s="62"/>
    </row>
    <row r="46" spans="2:13">
      <c r="B46" s="99" t="s">
        <v>220</v>
      </c>
      <c r="C46" s="61"/>
      <c r="D46" s="61"/>
      <c r="E46" s="61"/>
      <c r="F46" s="61"/>
      <c r="G46" s="18"/>
      <c r="H46" s="18"/>
      <c r="I46" s="62"/>
      <c r="J46" s="62"/>
      <c r="K46" s="62"/>
      <c r="L46" s="62"/>
      <c r="M46" s="62"/>
    </row>
    <row r="47" spans="2:13">
      <c r="B47" s="97" t="s">
        <v>221</v>
      </c>
      <c r="C47" s="100">
        <v>2020</v>
      </c>
      <c r="D47" s="102">
        <v>2019</v>
      </c>
      <c r="E47" s="102">
        <v>2018</v>
      </c>
      <c r="F47" s="102">
        <v>2017</v>
      </c>
      <c r="G47" s="18"/>
      <c r="H47" s="18"/>
      <c r="I47" s="18"/>
      <c r="J47" s="18"/>
      <c r="K47" s="18"/>
      <c r="L47" s="18"/>
      <c r="M47" s="18"/>
    </row>
    <row r="48" spans="2:13">
      <c r="B48" s="63" t="s">
        <v>222</v>
      </c>
      <c r="C48" s="70">
        <f>C49/SUM(C49:C50)</f>
        <v>0.2</v>
      </c>
      <c r="D48" s="216">
        <f>D49/SUM(D49:D50)</f>
        <v>0.2</v>
      </c>
      <c r="E48" s="216">
        <f t="shared" ref="E48:F48" si="1">E49/SUM(E49:E50)</f>
        <v>0.33333333333333331</v>
      </c>
      <c r="F48" s="216">
        <f t="shared" si="1"/>
        <v>0.2</v>
      </c>
      <c r="G48" s="18"/>
      <c r="H48" s="18"/>
      <c r="I48" s="18"/>
      <c r="J48" s="18"/>
      <c r="K48" s="18"/>
      <c r="L48" s="18"/>
      <c r="M48" s="18"/>
    </row>
    <row r="49" spans="2:13">
      <c r="B49" s="63" t="s">
        <v>1115</v>
      </c>
      <c r="C49" s="220">
        <v>1</v>
      </c>
      <c r="D49" s="221">
        <v>1</v>
      </c>
      <c r="E49" s="221">
        <v>1</v>
      </c>
      <c r="F49" s="221">
        <v>1</v>
      </c>
      <c r="G49" s="18"/>
      <c r="H49" s="18"/>
      <c r="I49" s="18"/>
      <c r="J49" s="18"/>
      <c r="K49" s="18"/>
      <c r="L49" s="18"/>
      <c r="M49" s="18"/>
    </row>
    <row r="50" spans="2:13" ht="15" thickBot="1">
      <c r="B50" s="64" t="s">
        <v>1116</v>
      </c>
      <c r="C50" s="57">
        <v>4</v>
      </c>
      <c r="D50" s="222">
        <v>4</v>
      </c>
      <c r="E50" s="222">
        <v>2</v>
      </c>
      <c r="F50" s="222">
        <v>4</v>
      </c>
      <c r="G50" s="18"/>
      <c r="H50" s="18"/>
      <c r="I50" s="18"/>
      <c r="J50" s="18"/>
      <c r="K50" s="18"/>
      <c r="L50" s="18"/>
      <c r="M50" s="18"/>
    </row>
    <row r="51" spans="2:13">
      <c r="B51" s="155" t="s">
        <v>1156</v>
      </c>
      <c r="C51" s="428"/>
      <c r="D51" s="428"/>
      <c r="E51" s="66"/>
      <c r="F51" s="66"/>
      <c r="G51" s="66"/>
      <c r="H51" s="18"/>
      <c r="I51" s="18"/>
      <c r="J51" s="18"/>
      <c r="K51" s="18"/>
      <c r="L51" s="18"/>
      <c r="M51" s="18"/>
    </row>
    <row r="52" spans="2:13">
      <c r="B52" s="155"/>
      <c r="C52" s="428"/>
      <c r="D52" s="428"/>
      <c r="E52" s="66"/>
      <c r="F52" s="66"/>
      <c r="G52" s="66"/>
      <c r="H52" s="18"/>
      <c r="I52" s="18"/>
      <c r="J52" s="18"/>
      <c r="K52" s="18"/>
      <c r="L52" s="18"/>
      <c r="M52" s="18"/>
    </row>
    <row r="53" spans="2:13">
      <c r="B53" s="60"/>
      <c r="C53" s="61"/>
      <c r="D53" s="61"/>
      <c r="E53" s="61"/>
      <c r="F53" s="61"/>
      <c r="G53" s="61"/>
      <c r="H53" s="62"/>
      <c r="I53" s="62"/>
      <c r="J53" s="62"/>
      <c r="K53" s="62"/>
      <c r="L53" s="62"/>
      <c r="M53" s="62"/>
    </row>
    <row r="54" spans="2:13">
      <c r="B54" s="97" t="s">
        <v>223</v>
      </c>
      <c r="C54" s="100">
        <v>2020</v>
      </c>
      <c r="D54" s="102">
        <v>2019</v>
      </c>
      <c r="E54" s="102">
        <v>2018</v>
      </c>
      <c r="F54" s="102">
        <v>2017</v>
      </c>
      <c r="G54" s="61"/>
      <c r="H54" s="18"/>
      <c r="I54" s="18"/>
      <c r="K54" s="18"/>
      <c r="L54" s="18"/>
      <c r="M54" s="18"/>
    </row>
    <row r="55" spans="2:13">
      <c r="B55" s="63" t="s">
        <v>224</v>
      </c>
      <c r="C55" s="255">
        <v>7.0342205323193921E-2</v>
      </c>
      <c r="D55" s="234">
        <v>5.5714285714285716E-2</v>
      </c>
      <c r="E55" s="234">
        <v>5.8103975535168197E-2</v>
      </c>
      <c r="F55" s="234">
        <v>5.5555555555555552E-2</v>
      </c>
      <c r="G55" s="61"/>
      <c r="H55" s="18"/>
      <c r="I55" s="18"/>
      <c r="K55" s="18"/>
      <c r="L55" s="18"/>
      <c r="M55" s="18"/>
    </row>
    <row r="56" spans="2:13" ht="15" thickBot="1">
      <c r="B56" s="64" t="s">
        <v>225</v>
      </c>
      <c r="C56" s="366">
        <v>0.12927756653992395</v>
      </c>
      <c r="D56" s="223">
        <v>0.12714285714285714</v>
      </c>
      <c r="E56" s="223">
        <v>0.11467889908256881</v>
      </c>
      <c r="F56" s="223">
        <v>0.11458333333333333</v>
      </c>
      <c r="G56" s="61"/>
      <c r="H56" s="18"/>
      <c r="I56" s="18"/>
      <c r="K56" s="18"/>
      <c r="L56" s="18"/>
      <c r="M56" s="18"/>
    </row>
    <row r="57" spans="2:13">
      <c r="B57" s="155" t="s">
        <v>1078</v>
      </c>
      <c r="C57" s="67"/>
      <c r="D57" s="68"/>
      <c r="E57" s="68"/>
      <c r="F57" s="61"/>
      <c r="G57" s="61"/>
      <c r="H57" s="18"/>
      <c r="I57" s="18"/>
      <c r="K57" s="18"/>
      <c r="L57" s="18"/>
      <c r="M57" s="18"/>
    </row>
    <row r="58" spans="2:13">
      <c r="B58" s="67"/>
      <c r="C58" s="67"/>
      <c r="D58" s="68"/>
      <c r="E58" s="68"/>
      <c r="F58" s="61"/>
      <c r="G58" s="61"/>
      <c r="H58" s="18"/>
      <c r="I58" s="18"/>
      <c r="K58" s="18"/>
      <c r="L58" s="18"/>
      <c r="M58" s="18"/>
    </row>
    <row r="59" spans="2:13">
      <c r="B59" s="67"/>
      <c r="C59" s="67"/>
      <c r="D59" s="68"/>
      <c r="E59" s="68"/>
      <c r="F59" s="61"/>
      <c r="G59" s="61"/>
      <c r="H59" s="18"/>
      <c r="I59" s="18"/>
      <c r="K59" s="18"/>
      <c r="L59" s="18"/>
      <c r="M59" s="18"/>
    </row>
    <row r="60" spans="2:13">
      <c r="B60" s="99" t="s">
        <v>38</v>
      </c>
      <c r="C60" s="67"/>
      <c r="D60" s="68"/>
      <c r="E60" s="68"/>
      <c r="F60" s="61"/>
      <c r="G60" s="61"/>
      <c r="H60" s="18"/>
      <c r="I60" s="18"/>
      <c r="K60" s="18"/>
      <c r="L60" s="18"/>
      <c r="M60" s="18"/>
    </row>
    <row r="61" spans="2:13">
      <c r="B61" s="97" t="s">
        <v>226</v>
      </c>
      <c r="C61" s="100" t="s">
        <v>132</v>
      </c>
      <c r="D61" s="106" t="s">
        <v>133</v>
      </c>
      <c r="E61" s="100" t="s">
        <v>201</v>
      </c>
      <c r="F61" s="100" t="s">
        <v>202</v>
      </c>
      <c r="G61" s="61"/>
      <c r="H61" s="18"/>
      <c r="I61" s="18"/>
      <c r="K61" s="18"/>
      <c r="L61" s="18"/>
      <c r="M61" s="18"/>
    </row>
    <row r="62" spans="2:13">
      <c r="B62" s="509" t="s">
        <v>217</v>
      </c>
      <c r="C62" s="509"/>
      <c r="D62" s="509"/>
      <c r="E62" s="509"/>
      <c r="F62" s="509"/>
      <c r="G62" s="61"/>
      <c r="H62" s="18"/>
      <c r="I62" s="18"/>
      <c r="K62" s="18"/>
      <c r="L62" s="18"/>
      <c r="M62" s="18"/>
    </row>
    <row r="63" spans="2:13">
      <c r="B63" s="354" t="s">
        <v>211</v>
      </c>
      <c r="C63" s="355">
        <v>0.41102390947253148</v>
      </c>
      <c r="D63" s="355" t="s">
        <v>227</v>
      </c>
      <c r="E63" s="355" t="s">
        <v>227</v>
      </c>
      <c r="F63" s="356">
        <v>0.51</v>
      </c>
      <c r="G63" s="61"/>
      <c r="H63" s="18"/>
      <c r="I63" s="18"/>
      <c r="K63" s="18"/>
      <c r="L63" s="18"/>
      <c r="M63" s="18"/>
    </row>
    <row r="64" spans="2:13">
      <c r="B64" s="67" t="s">
        <v>212</v>
      </c>
      <c r="C64" s="349">
        <v>0.58897609052746847</v>
      </c>
      <c r="D64" s="349" t="s">
        <v>227</v>
      </c>
      <c r="E64" s="349" t="s">
        <v>227</v>
      </c>
      <c r="F64" s="350">
        <v>0.49</v>
      </c>
      <c r="G64" s="61"/>
      <c r="H64" s="18"/>
      <c r="I64" s="18"/>
      <c r="K64" s="18"/>
      <c r="L64" s="18"/>
      <c r="M64" s="18"/>
    </row>
    <row r="65" spans="2:13">
      <c r="B65" s="509" t="s">
        <v>218</v>
      </c>
      <c r="C65" s="509"/>
      <c r="D65" s="509"/>
      <c r="E65" s="509"/>
      <c r="F65" s="509"/>
      <c r="G65" s="61"/>
      <c r="H65" s="18"/>
      <c r="I65" s="18"/>
      <c r="K65" s="18"/>
      <c r="L65" s="18"/>
      <c r="M65" s="18"/>
    </row>
    <row r="66" spans="2:13">
      <c r="B66" s="354" t="s">
        <v>211</v>
      </c>
      <c r="C66" s="355">
        <v>0.46910085677919422</v>
      </c>
      <c r="D66" s="356">
        <v>0.53012032284519983</v>
      </c>
      <c r="E66" s="356">
        <v>0.5</v>
      </c>
      <c r="F66" s="356">
        <v>0.44</v>
      </c>
      <c r="G66" s="61"/>
      <c r="H66" s="18"/>
      <c r="I66" s="18"/>
      <c r="K66" s="18"/>
      <c r="L66" s="18"/>
      <c r="M66" s="18"/>
    </row>
    <row r="67" spans="2:13">
      <c r="B67" s="67" t="s">
        <v>212</v>
      </c>
      <c r="C67" s="349">
        <v>0.53089914322080589</v>
      </c>
      <c r="D67" s="350">
        <v>0.46987967715480017</v>
      </c>
      <c r="E67" s="350">
        <v>0.5</v>
      </c>
      <c r="F67" s="350">
        <v>0.56000000000000005</v>
      </c>
      <c r="G67" s="61"/>
      <c r="H67" s="18"/>
      <c r="I67" s="18"/>
      <c r="K67" s="18"/>
      <c r="L67" s="18"/>
      <c r="M67" s="18"/>
    </row>
    <row r="68" spans="2:13">
      <c r="B68" s="509" t="s">
        <v>219</v>
      </c>
      <c r="C68" s="509"/>
      <c r="D68" s="509"/>
      <c r="E68" s="509"/>
      <c r="F68" s="509"/>
      <c r="G68" s="61"/>
      <c r="H68" s="18"/>
      <c r="I68" s="18"/>
      <c r="K68" s="18"/>
      <c r="L68" s="18"/>
      <c r="M68" s="18"/>
    </row>
    <row r="69" spans="2:13">
      <c r="B69" s="354" t="s">
        <v>211</v>
      </c>
      <c r="C69" s="355">
        <v>0.4799033014260598</v>
      </c>
      <c r="D69" s="370" t="s">
        <v>1120</v>
      </c>
      <c r="E69" s="356">
        <v>0.51</v>
      </c>
      <c r="F69" s="356">
        <v>0.44</v>
      </c>
      <c r="G69" s="61"/>
      <c r="H69" s="18"/>
      <c r="I69" s="18"/>
      <c r="K69" s="18"/>
      <c r="L69" s="18"/>
      <c r="M69" s="18"/>
    </row>
    <row r="70" spans="2:13">
      <c r="B70" s="67" t="s">
        <v>212</v>
      </c>
      <c r="C70" s="349">
        <v>0.52009669857394025</v>
      </c>
      <c r="D70" s="371" t="s">
        <v>1121</v>
      </c>
      <c r="E70" s="350">
        <v>0.49</v>
      </c>
      <c r="F70" s="350">
        <v>0.56000000000000005</v>
      </c>
      <c r="G70" s="61"/>
      <c r="H70" s="18"/>
      <c r="I70" s="18"/>
      <c r="K70" s="18"/>
      <c r="L70" s="18"/>
      <c r="M70" s="18"/>
    </row>
    <row r="71" spans="2:13">
      <c r="B71" s="509" t="s">
        <v>182</v>
      </c>
      <c r="C71" s="509"/>
      <c r="D71" s="509"/>
      <c r="E71" s="509"/>
      <c r="F71" s="509"/>
      <c r="G71" s="61"/>
      <c r="H71" s="18"/>
      <c r="I71" s="18"/>
      <c r="K71" s="18"/>
      <c r="L71" s="18"/>
      <c r="M71" s="18"/>
    </row>
    <row r="72" spans="2:13">
      <c r="B72" s="354" t="s">
        <v>211</v>
      </c>
      <c r="C72" s="355">
        <v>0.47</v>
      </c>
      <c r="D72" s="356">
        <v>0.52980285124709792</v>
      </c>
      <c r="E72" s="356">
        <v>0.5</v>
      </c>
      <c r="F72" s="356">
        <v>0.43983034411811828</v>
      </c>
      <c r="G72" s="61"/>
      <c r="I72" s="18"/>
      <c r="K72" s="18"/>
      <c r="L72" s="18"/>
      <c r="M72" s="18"/>
    </row>
    <row r="73" spans="2:13" ht="15" thickBot="1">
      <c r="B73" s="351" t="s">
        <v>212</v>
      </c>
      <c r="C73" s="352">
        <v>0.53</v>
      </c>
      <c r="D73" s="353">
        <v>0.47019714875290197</v>
      </c>
      <c r="E73" s="353">
        <v>0.5</v>
      </c>
      <c r="F73" s="353">
        <v>0.56016965588188172</v>
      </c>
      <c r="G73" s="61"/>
      <c r="I73" s="18"/>
      <c r="K73" s="18"/>
      <c r="L73" s="18"/>
      <c r="M73" s="18"/>
    </row>
    <row r="74" spans="2:13">
      <c r="B74" s="155" t="s">
        <v>1079</v>
      </c>
      <c r="C74" s="67"/>
      <c r="D74" s="68"/>
      <c r="E74" s="68"/>
      <c r="F74" s="61"/>
      <c r="G74" s="61"/>
      <c r="H74" s="18"/>
      <c r="I74" s="18"/>
      <c r="K74" s="18"/>
      <c r="L74" s="18"/>
      <c r="M74" s="18"/>
    </row>
    <row r="76" spans="2:13">
      <c r="C76" s="394"/>
      <c r="D76" s="395"/>
      <c r="E76" s="395"/>
      <c r="F76" s="61"/>
    </row>
    <row r="77" spans="2:13">
      <c r="B77" s="99" t="s">
        <v>39</v>
      </c>
      <c r="D77" s="511"/>
      <c r="E77" s="511"/>
      <c r="F77" s="511"/>
    </row>
    <row r="78" spans="2:13">
      <c r="B78" s="166" t="s">
        <v>228</v>
      </c>
      <c r="C78" s="167">
        <v>2020</v>
      </c>
      <c r="D78" s="167" t="s">
        <v>132</v>
      </c>
      <c r="E78" s="167" t="s">
        <v>133</v>
      </c>
      <c r="F78" s="167" t="s">
        <v>202</v>
      </c>
    </row>
    <row r="79" spans="2:13">
      <c r="B79" s="30" t="s">
        <v>183</v>
      </c>
      <c r="C79" s="229">
        <v>9.3336007130124763</v>
      </c>
      <c r="D79" s="264">
        <v>15.427107061503417</v>
      </c>
      <c r="E79" s="264">
        <v>5.4144393241167439</v>
      </c>
      <c r="F79" s="264">
        <v>5.46875</v>
      </c>
    </row>
    <row r="80" spans="2:13">
      <c r="B80" s="17" t="s">
        <v>184</v>
      </c>
      <c r="C80" s="229">
        <v>4.4393337408312963</v>
      </c>
      <c r="D80" s="264">
        <v>10.635477582846004</v>
      </c>
      <c r="E80" s="264">
        <v>1.6088601959038291</v>
      </c>
      <c r="F80" s="357">
        <v>0</v>
      </c>
    </row>
    <row r="81" spans="2:7" ht="15" thickBot="1">
      <c r="B81" s="260" t="s">
        <v>182</v>
      </c>
      <c r="C81" s="236">
        <v>6.4304024655547494</v>
      </c>
      <c r="D81" s="265">
        <v>12.845063025210084</v>
      </c>
      <c r="E81" s="265">
        <v>3.0053833145434048</v>
      </c>
      <c r="F81" s="265">
        <v>5.46875</v>
      </c>
    </row>
    <row r="82" spans="2:7">
      <c r="B82" s="155" t="s">
        <v>229</v>
      </c>
    </row>
    <row r="83" spans="2:7">
      <c r="B83" s="155"/>
    </row>
    <row r="85" spans="2:7">
      <c r="B85" s="99" t="s">
        <v>40</v>
      </c>
    </row>
    <row r="86" spans="2:7">
      <c r="B86" s="166" t="s">
        <v>228</v>
      </c>
      <c r="C86" s="167">
        <v>2020</v>
      </c>
      <c r="D86" s="263">
        <v>2019</v>
      </c>
      <c r="E86" s="263">
        <v>2018</v>
      </c>
      <c r="F86" s="263">
        <v>2017</v>
      </c>
    </row>
    <row r="87" spans="2:7">
      <c r="B87" s="30" t="s">
        <v>183</v>
      </c>
      <c r="C87" s="229">
        <v>9.3336007130124763</v>
      </c>
      <c r="D87" s="231">
        <v>18.562196307094265</v>
      </c>
      <c r="E87" s="231">
        <v>27.026662484316187</v>
      </c>
      <c r="F87" s="231">
        <v>15.079770992366413</v>
      </c>
    </row>
    <row r="88" spans="2:7">
      <c r="B88" s="17" t="s">
        <v>184</v>
      </c>
      <c r="C88" s="229">
        <v>2.4330820770519264</v>
      </c>
      <c r="D88" s="231">
        <v>4.5356297659742308</v>
      </c>
      <c r="E88" s="231">
        <v>3.6721854304635762</v>
      </c>
      <c r="F88" s="231">
        <v>2.0959475566150179</v>
      </c>
    </row>
    <row r="89" spans="2:7" ht="15" thickBot="1">
      <c r="B89" s="260" t="s">
        <v>182</v>
      </c>
      <c r="C89" s="236">
        <v>4.3182493304114926</v>
      </c>
      <c r="D89" s="237">
        <v>7.5226614238410594</v>
      </c>
      <c r="E89" s="237">
        <v>10.066386121607694</v>
      </c>
      <c r="F89" s="237">
        <v>6.2377029220779221</v>
      </c>
    </row>
    <row r="90" spans="2:7" ht="22.25" customHeight="1">
      <c r="B90" s="507" t="s">
        <v>1080</v>
      </c>
      <c r="C90" s="507"/>
      <c r="D90" s="507"/>
      <c r="E90" s="507"/>
      <c r="F90" s="507"/>
    </row>
    <row r="91" spans="2:7">
      <c r="B91" s="261"/>
      <c r="C91" s="261"/>
      <c r="D91" s="262"/>
      <c r="E91" s="262"/>
      <c r="F91" s="262"/>
    </row>
    <row r="92" spans="2:7">
      <c r="B92" s="261"/>
      <c r="C92" s="261"/>
      <c r="D92" s="262"/>
      <c r="E92" s="262"/>
      <c r="F92" s="262"/>
    </row>
    <row r="93" spans="2:7">
      <c r="B93" s="99" t="s">
        <v>41</v>
      </c>
    </row>
    <row r="94" spans="2:7" ht="22" customHeight="1">
      <c r="B94" s="166" t="s">
        <v>228</v>
      </c>
      <c r="C94" s="167">
        <v>2020</v>
      </c>
      <c r="D94" s="105" t="s">
        <v>132</v>
      </c>
      <c r="E94" s="106" t="s">
        <v>133</v>
      </c>
      <c r="F94" s="106" t="s">
        <v>201</v>
      </c>
      <c r="G94" s="98" t="s">
        <v>202</v>
      </c>
    </row>
    <row r="95" spans="2:7">
      <c r="B95" s="30" t="s">
        <v>230</v>
      </c>
      <c r="C95" s="233">
        <v>1</v>
      </c>
      <c r="D95" s="403" t="s">
        <v>227</v>
      </c>
      <c r="E95" s="231" t="s">
        <v>227</v>
      </c>
      <c r="F95" s="231" t="s">
        <v>227</v>
      </c>
      <c r="G95" s="234">
        <v>1</v>
      </c>
    </row>
    <row r="96" spans="2:7" ht="15" thickBot="1">
      <c r="B96" s="404" t="s">
        <v>231</v>
      </c>
      <c r="C96" s="407" t="s">
        <v>232</v>
      </c>
      <c r="D96" s="405" t="s">
        <v>233</v>
      </c>
      <c r="E96" s="405" t="s">
        <v>234</v>
      </c>
      <c r="F96" s="405" t="s">
        <v>233</v>
      </c>
      <c r="G96" s="406">
        <v>1</v>
      </c>
    </row>
    <row r="97" spans="2:7">
      <c r="B97" s="401"/>
      <c r="C97" s="401"/>
      <c r="D97" s="402"/>
      <c r="E97" s="402"/>
      <c r="F97" s="402"/>
    </row>
    <row r="98" spans="2:7">
      <c r="B98" s="401"/>
      <c r="C98" s="401"/>
      <c r="D98" s="402"/>
      <c r="E98" s="402"/>
      <c r="F98" s="402"/>
    </row>
    <row r="99" spans="2:7">
      <c r="B99" s="99" t="s">
        <v>42</v>
      </c>
      <c r="D99" s="508" t="s">
        <v>210</v>
      </c>
      <c r="E99" s="508"/>
      <c r="F99" s="508"/>
      <c r="G99" s="508"/>
    </row>
    <row r="100" spans="2:7" ht="20" customHeight="1">
      <c r="B100" s="97" t="s">
        <v>235</v>
      </c>
      <c r="C100" s="105">
        <v>2020</v>
      </c>
      <c r="D100" s="105" t="s">
        <v>132</v>
      </c>
      <c r="E100" s="106" t="s">
        <v>133</v>
      </c>
      <c r="F100" s="106" t="s">
        <v>201</v>
      </c>
      <c r="G100" s="98" t="s">
        <v>202</v>
      </c>
    </row>
    <row r="101" spans="2:7">
      <c r="B101" s="17" t="s">
        <v>236</v>
      </c>
      <c r="C101" s="134">
        <f>SUM(D101:G101)</f>
        <v>354</v>
      </c>
      <c r="D101" s="137">
        <v>23</v>
      </c>
      <c r="E101" s="137">
        <v>321</v>
      </c>
      <c r="F101" s="373" t="s">
        <v>171</v>
      </c>
      <c r="G101" s="137">
        <v>10</v>
      </c>
    </row>
    <row r="102" spans="2:7">
      <c r="B102" s="40" t="s">
        <v>237</v>
      </c>
      <c r="C102" s="70">
        <v>0.42599999999999999</v>
      </c>
      <c r="D102" s="216">
        <v>6.4000000000000001E-2</v>
      </c>
      <c r="E102" s="216">
        <v>0.72199999999999998</v>
      </c>
      <c r="F102" s="216">
        <v>0</v>
      </c>
      <c r="G102" s="216">
        <v>0.35099999999999998</v>
      </c>
    </row>
    <row r="103" spans="2:7">
      <c r="B103" s="17" t="s">
        <v>238</v>
      </c>
      <c r="C103" s="134">
        <f>SUM(D103:G103)</f>
        <v>154</v>
      </c>
      <c r="D103" s="137">
        <v>13</v>
      </c>
      <c r="E103" s="137">
        <v>129</v>
      </c>
      <c r="F103" s="373" t="s">
        <v>171</v>
      </c>
      <c r="G103" s="137">
        <v>12</v>
      </c>
    </row>
    <row r="104" spans="2:7" ht="15" thickBot="1">
      <c r="B104" s="9" t="s">
        <v>239</v>
      </c>
      <c r="C104" s="210">
        <v>0.185</v>
      </c>
      <c r="D104" s="219">
        <v>3.5999999999999997E-2</v>
      </c>
      <c r="E104" s="219">
        <v>0.28999999999999998</v>
      </c>
      <c r="F104" s="219">
        <v>0</v>
      </c>
      <c r="G104" s="219">
        <v>0.42099999999999999</v>
      </c>
    </row>
    <row r="105" spans="2:7">
      <c r="B105" s="155" t="s">
        <v>1081</v>
      </c>
    </row>
    <row r="107" spans="2:7">
      <c r="B107" s="164"/>
    </row>
    <row r="108" spans="2:7">
      <c r="B108" s="99" t="s">
        <v>43</v>
      </c>
      <c r="C108" s="28"/>
      <c r="D108" s="508" t="s">
        <v>210</v>
      </c>
      <c r="E108" s="508"/>
      <c r="F108" s="508"/>
      <c r="G108" s="508"/>
    </row>
    <row r="109" spans="2:7">
      <c r="B109" s="97" t="s">
        <v>208</v>
      </c>
      <c r="C109" s="105">
        <v>2020</v>
      </c>
      <c r="D109" s="105" t="s">
        <v>132</v>
      </c>
      <c r="E109" s="106" t="s">
        <v>133</v>
      </c>
      <c r="F109" s="106" t="s">
        <v>201</v>
      </c>
      <c r="G109" s="161" t="s">
        <v>202</v>
      </c>
    </row>
    <row r="110" spans="2:7">
      <c r="B110" s="211" t="s">
        <v>240</v>
      </c>
      <c r="C110" s="213"/>
      <c r="D110" s="211"/>
      <c r="E110" s="211"/>
      <c r="F110" s="211"/>
    </row>
    <row r="111" spans="2:7">
      <c r="B111" s="30" t="s">
        <v>211</v>
      </c>
      <c r="C111" s="214">
        <f>SUM(D111:G111)</f>
        <v>8</v>
      </c>
      <c r="D111" s="454">
        <v>7</v>
      </c>
      <c r="E111" s="454">
        <v>1</v>
      </c>
      <c r="F111" s="454">
        <v>0</v>
      </c>
      <c r="G111" s="454">
        <v>0</v>
      </c>
    </row>
    <row r="112" spans="2:7">
      <c r="B112" s="30" t="s">
        <v>212</v>
      </c>
      <c r="C112" s="69">
        <f>SUM(D112:G112)</f>
        <v>5</v>
      </c>
      <c r="D112" s="454">
        <v>5</v>
      </c>
      <c r="E112" s="454">
        <v>0</v>
      </c>
      <c r="F112" s="454">
        <v>0</v>
      </c>
      <c r="G112" s="454">
        <v>0</v>
      </c>
    </row>
    <row r="113" spans="2:7">
      <c r="B113" s="212" t="s">
        <v>241</v>
      </c>
      <c r="C113" s="213"/>
      <c r="D113" s="455"/>
      <c r="E113" s="455"/>
      <c r="F113" s="455"/>
      <c r="G113" s="456"/>
    </row>
    <row r="114" spans="2:7">
      <c r="B114" s="30" t="s">
        <v>211</v>
      </c>
      <c r="C114" s="214">
        <f>SUM(D114:G114)</f>
        <v>8</v>
      </c>
      <c r="D114" s="454">
        <v>7</v>
      </c>
      <c r="E114" s="454">
        <v>1</v>
      </c>
      <c r="F114" s="454">
        <v>0</v>
      </c>
      <c r="G114" s="454">
        <v>0</v>
      </c>
    </row>
    <row r="115" spans="2:7">
      <c r="B115" s="30" t="s">
        <v>212</v>
      </c>
      <c r="C115" s="69">
        <f>SUM(D115:G115)</f>
        <v>5</v>
      </c>
      <c r="D115" s="454">
        <v>5</v>
      </c>
      <c r="E115" s="454">
        <v>0</v>
      </c>
      <c r="F115" s="454">
        <v>0</v>
      </c>
      <c r="G115" s="454">
        <v>0</v>
      </c>
    </row>
    <row r="116" spans="2:7">
      <c r="B116" s="212" t="s">
        <v>242</v>
      </c>
      <c r="C116" s="213"/>
      <c r="D116" s="455"/>
      <c r="E116" s="455"/>
      <c r="F116" s="455"/>
      <c r="G116" s="455"/>
    </row>
    <row r="117" spans="2:7">
      <c r="B117" s="30" t="s">
        <v>211</v>
      </c>
      <c r="C117" s="214">
        <f>SUM(D117:G117)</f>
        <v>7</v>
      </c>
      <c r="D117" s="454">
        <v>6</v>
      </c>
      <c r="E117" s="454">
        <v>1</v>
      </c>
      <c r="F117" s="454">
        <v>0</v>
      </c>
      <c r="G117" s="454">
        <v>0</v>
      </c>
    </row>
    <row r="118" spans="2:7" ht="15" thickBot="1">
      <c r="B118" s="33" t="s">
        <v>212</v>
      </c>
      <c r="C118" s="215">
        <f>SUM(D118:G118)</f>
        <v>5</v>
      </c>
      <c r="D118" s="457">
        <v>5</v>
      </c>
      <c r="E118" s="457">
        <v>0</v>
      </c>
      <c r="F118" s="457">
        <v>0</v>
      </c>
      <c r="G118" s="457">
        <v>0</v>
      </c>
    </row>
    <row r="121" spans="2:7">
      <c r="B121" s="97" t="s">
        <v>44</v>
      </c>
      <c r="C121" s="100">
        <v>2020</v>
      </c>
    </row>
    <row r="122" spans="2:7" ht="15" thickBot="1">
      <c r="B122" s="33" t="s">
        <v>243</v>
      </c>
      <c r="C122" s="307">
        <v>0</v>
      </c>
    </row>
    <row r="125" spans="2:7">
      <c r="B125" s="97" t="s">
        <v>45</v>
      </c>
      <c r="C125" s="100">
        <v>2020</v>
      </c>
    </row>
    <row r="126" spans="2:7" ht="25.25" customHeight="1" thickBot="1">
      <c r="B126" s="228" t="s">
        <v>244</v>
      </c>
      <c r="C126" s="266">
        <f>(C14-200)/C14</f>
        <v>0.83136593591905561</v>
      </c>
    </row>
    <row r="127" spans="2:7">
      <c r="B127" s="290"/>
    </row>
    <row r="128" spans="2:7">
      <c r="B128" s="268" t="s">
        <v>203</v>
      </c>
    </row>
    <row r="129" spans="2:13">
      <c r="B129" s="268" t="s">
        <v>204</v>
      </c>
    </row>
    <row r="130" spans="2:13" ht="25" customHeight="1">
      <c r="B130" s="512" t="s">
        <v>1117</v>
      </c>
      <c r="C130" s="512"/>
      <c r="D130" s="512"/>
      <c r="E130" s="512"/>
      <c r="F130" s="512"/>
      <c r="G130" s="65"/>
      <c r="H130" s="18"/>
      <c r="I130" s="18"/>
      <c r="J130" s="18"/>
      <c r="K130" s="18"/>
      <c r="L130" s="18"/>
      <c r="M130" s="18"/>
    </row>
    <row r="131" spans="2:13" ht="20.75" customHeight="1">
      <c r="B131" s="512" t="s">
        <v>1118</v>
      </c>
      <c r="C131" s="512"/>
      <c r="D131" s="512"/>
      <c r="E131" s="512"/>
      <c r="F131" s="512"/>
      <c r="G131" s="65"/>
      <c r="H131" s="18"/>
      <c r="I131" s="18"/>
      <c r="J131" s="18"/>
      <c r="K131" s="18"/>
      <c r="L131" s="18"/>
      <c r="M131" s="18"/>
    </row>
    <row r="132" spans="2:13" ht="21" customHeight="1">
      <c r="B132" s="510" t="s">
        <v>1119</v>
      </c>
      <c r="C132" s="510"/>
      <c r="D132" s="510"/>
      <c r="E132" s="510"/>
      <c r="F132" s="510"/>
      <c r="G132" s="61"/>
      <c r="H132" s="18"/>
      <c r="I132" s="18"/>
      <c r="K132" s="18"/>
      <c r="L132" s="18"/>
      <c r="M132" s="18"/>
    </row>
  </sheetData>
  <sheetProtection algorithmName="SHA-512" hashValue="rQ+q5/VBG/k8LikwSb3K9mX7SqUHLhnAgFiaaaHyIK2BDckz39z3E+L1nNPdwE9ztk+FceoiiKE3zpA74G4laQ==" saltValue="14ZeOgSk9gTG7xZRm1Vqig==" spinCount="100000" sheet="1" objects="1" scenarios="1"/>
  <mergeCells count="21">
    <mergeCell ref="E8:G8"/>
    <mergeCell ref="F26:H26"/>
    <mergeCell ref="D26:E26"/>
    <mergeCell ref="I26:L26"/>
    <mergeCell ref="E17:G17"/>
    <mergeCell ref="B62:F62"/>
    <mergeCell ref="B65:F65"/>
    <mergeCell ref="B68:F68"/>
    <mergeCell ref="B71:F71"/>
    <mergeCell ref="B132:F132"/>
    <mergeCell ref="D108:G108"/>
    <mergeCell ref="D77:F77"/>
    <mergeCell ref="B131:F131"/>
    <mergeCell ref="D99:G99"/>
    <mergeCell ref="B130:F130"/>
    <mergeCell ref="B90:F90"/>
    <mergeCell ref="B33:L33"/>
    <mergeCell ref="B43:L43"/>
    <mergeCell ref="F36:H36"/>
    <mergeCell ref="I36:L36"/>
    <mergeCell ref="D36:E36"/>
  </mergeCells>
  <pageMargins left="0.70866141732283472" right="0.70866141732283472" top="0.74803149606299213" bottom="0.74803149606299213" header="0.31496062992125984" footer="0.31496062992125984"/>
  <pageSetup paperSize="9" scale="68" orientation="portrait" horizontalDpi="1200" verticalDpi="1200" r:id="rId1"/>
  <headerFooter scaleWithDoc="0"/>
  <ignoredErrors>
    <ignoredError sqref="C96:F96 F101 F103 C21:C2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8C7A-749B-4CE0-9830-98E508312160}">
  <sheetPr codeName="Sheet7">
    <pageSetUpPr fitToPage="1"/>
  </sheetPr>
  <dimension ref="B2:L78"/>
  <sheetViews>
    <sheetView topLeftCell="A43" workbookViewId="0"/>
  </sheetViews>
  <sheetFormatPr defaultColWidth="7.453125" defaultRowHeight="14.5"/>
  <cols>
    <col min="1" max="1" width="3.453125" style="18" customWidth="1"/>
    <col min="2" max="2" width="31.453125" style="18" customWidth="1"/>
    <col min="3" max="3" width="23.81640625" style="43" customWidth="1"/>
    <col min="4" max="4" width="19.453125" style="43" customWidth="1"/>
    <col min="5" max="5" width="16.453125" style="43" customWidth="1"/>
    <col min="6" max="6" width="14.54296875" style="43" customWidth="1"/>
    <col min="7" max="7" width="13.54296875" style="43" customWidth="1"/>
    <col min="8" max="9" width="18.453125" style="19" customWidth="1"/>
    <col min="10" max="16384" width="7.453125" style="18"/>
  </cols>
  <sheetData>
    <row r="2" spans="2:9">
      <c r="F2" s="107" t="s">
        <v>102</v>
      </c>
      <c r="G2" s="127"/>
    </row>
    <row r="3" spans="2:9">
      <c r="F3" s="171"/>
    </row>
    <row r="7" spans="2:9">
      <c r="B7" s="99" t="s">
        <v>245</v>
      </c>
      <c r="C7" s="128"/>
      <c r="D7" s="128"/>
      <c r="E7" s="128"/>
      <c r="F7" s="36"/>
      <c r="G7" s="36"/>
    </row>
    <row r="8" spans="2:9">
      <c r="B8" s="97" t="s">
        <v>46</v>
      </c>
      <c r="C8" s="97"/>
      <c r="D8" s="97"/>
      <c r="E8" s="97"/>
      <c r="F8" s="98">
        <v>2020</v>
      </c>
      <c r="G8" s="36"/>
    </row>
    <row r="9" spans="2:9" ht="15" thickBot="1">
      <c r="B9" s="278" t="s">
        <v>246</v>
      </c>
      <c r="C9" s="278"/>
      <c r="D9" s="278"/>
      <c r="E9" s="279"/>
      <c r="F9" s="280">
        <v>1</v>
      </c>
      <c r="G9" s="36"/>
    </row>
    <row r="10" spans="2:9" s="129" customFormat="1">
      <c r="B10" s="338"/>
      <c r="C10" s="338"/>
      <c r="D10" s="338"/>
      <c r="E10" s="338"/>
      <c r="F10" s="338"/>
      <c r="G10" s="338"/>
      <c r="H10" s="19"/>
      <c r="I10" s="19"/>
    </row>
    <row r="11" spans="2:9" s="129" customFormat="1">
      <c r="B11" s="99" t="s">
        <v>247</v>
      </c>
      <c r="C11" s="338"/>
      <c r="D11" s="338"/>
      <c r="E11" s="338"/>
      <c r="F11" s="338"/>
      <c r="G11" s="338"/>
      <c r="H11" s="19"/>
      <c r="I11" s="19"/>
    </row>
    <row r="12" spans="2:9">
      <c r="B12" s="97" t="s">
        <v>48</v>
      </c>
      <c r="C12" s="97"/>
      <c r="D12" s="97"/>
      <c r="E12" s="97"/>
      <c r="F12" s="98">
        <v>2020</v>
      </c>
      <c r="G12" s="36"/>
    </row>
    <row r="13" spans="2:9">
      <c r="B13" s="515" t="s">
        <v>248</v>
      </c>
      <c r="C13" s="515"/>
      <c r="D13" s="515"/>
      <c r="E13" s="30"/>
      <c r="F13" s="69">
        <v>3</v>
      </c>
      <c r="G13" s="36"/>
    </row>
    <row r="14" spans="2:9" ht="15" thickBot="1">
      <c r="B14" s="516" t="s">
        <v>249</v>
      </c>
      <c r="C14" s="516"/>
      <c r="D14" s="516"/>
      <c r="E14" s="391"/>
      <c r="F14" s="393">
        <v>1</v>
      </c>
      <c r="G14" s="36"/>
    </row>
    <row r="16" spans="2:9">
      <c r="B16" s="99" t="s">
        <v>250</v>
      </c>
      <c r="C16" s="128"/>
      <c r="D16" s="128"/>
      <c r="E16" s="128"/>
      <c r="F16" s="36"/>
    </row>
    <row r="17" spans="2:12">
      <c r="B17" s="97" t="s">
        <v>49</v>
      </c>
      <c r="C17" s="97"/>
      <c r="D17" s="97"/>
      <c r="E17" s="97"/>
      <c r="F17" s="98">
        <v>2020</v>
      </c>
      <c r="G17" s="19"/>
      <c r="J17" s="19"/>
      <c r="K17" s="19"/>
      <c r="L17" s="19"/>
    </row>
    <row r="18" spans="2:12">
      <c r="B18" s="278" t="s">
        <v>251</v>
      </c>
      <c r="C18" s="278"/>
      <c r="D18" s="278"/>
      <c r="E18" s="279"/>
      <c r="F18" s="280" t="s">
        <v>252</v>
      </c>
      <c r="G18" s="19"/>
      <c r="J18" s="19"/>
      <c r="K18" s="19"/>
      <c r="L18" s="19"/>
    </row>
    <row r="20" spans="2:12">
      <c r="B20" s="360" t="s">
        <v>253</v>
      </c>
    </row>
    <row r="21" spans="2:12">
      <c r="B21" s="97" t="s">
        <v>50</v>
      </c>
      <c r="C21" s="97"/>
      <c r="D21" s="97"/>
      <c r="E21" s="97"/>
      <c r="F21" s="98">
        <v>2020</v>
      </c>
    </row>
    <row r="22" spans="2:12" ht="14.9" customHeight="1">
      <c r="B22" s="515" t="s">
        <v>254</v>
      </c>
      <c r="C22" s="515"/>
      <c r="D22" s="515"/>
      <c r="E22" s="162"/>
      <c r="F22" s="69">
        <v>165</v>
      </c>
    </row>
    <row r="23" spans="2:12">
      <c r="B23" s="517" t="s">
        <v>255</v>
      </c>
      <c r="C23" s="517"/>
      <c r="D23" s="517"/>
      <c r="E23" s="30"/>
      <c r="F23" s="132">
        <v>0.06</v>
      </c>
    </row>
    <row r="24" spans="2:12">
      <c r="B24" s="517" t="s">
        <v>256</v>
      </c>
      <c r="C24" s="517"/>
      <c r="D24" s="517"/>
      <c r="E24" s="205"/>
      <c r="F24" s="132">
        <v>0.11</v>
      </c>
    </row>
    <row r="25" spans="2:12" ht="24" customHeight="1">
      <c r="B25" s="515" t="s">
        <v>257</v>
      </c>
      <c r="C25" s="515"/>
      <c r="D25" s="515"/>
      <c r="E25" s="206"/>
      <c r="F25" s="207">
        <v>0.99</v>
      </c>
    </row>
    <row r="26" spans="2:12" ht="14.9" customHeight="1" thickBot="1">
      <c r="B26" s="516" t="s">
        <v>258</v>
      </c>
      <c r="C26" s="516"/>
      <c r="D26" s="516"/>
      <c r="E26" s="391"/>
      <c r="F26" s="392">
        <v>745</v>
      </c>
    </row>
    <row r="27" spans="2:12" s="19" customFormat="1" ht="11.15" customHeight="1">
      <c r="B27" s="501" t="s">
        <v>1082</v>
      </c>
      <c r="C27" s="501"/>
      <c r="D27" s="501"/>
      <c r="E27" s="501"/>
      <c r="F27" s="501"/>
    </row>
    <row r="28" spans="2:12" s="19" customFormat="1" ht="34.4" customHeight="1">
      <c r="B28" s="501"/>
      <c r="C28" s="501"/>
      <c r="D28" s="501"/>
      <c r="E28" s="501"/>
      <c r="F28" s="501"/>
    </row>
    <row r="31" spans="2:12">
      <c r="B31" s="97" t="s">
        <v>51</v>
      </c>
      <c r="C31" s="100">
        <v>2020</v>
      </c>
    </row>
    <row r="32" spans="2:12">
      <c r="B32" s="40" t="s">
        <v>259</v>
      </c>
      <c r="C32" s="165">
        <v>0</v>
      </c>
      <c r="D32" s="158"/>
      <c r="E32" s="158"/>
      <c r="F32" s="158"/>
      <c r="G32" s="158"/>
      <c r="H32" s="158"/>
    </row>
    <row r="33" spans="2:8" ht="15" thickBot="1">
      <c r="B33" s="53" t="s">
        <v>260</v>
      </c>
      <c r="C33" s="156">
        <v>0</v>
      </c>
      <c r="D33" s="158"/>
      <c r="E33" s="158"/>
      <c r="F33" s="158"/>
      <c r="G33" s="158"/>
      <c r="H33" s="158"/>
    </row>
    <row r="34" spans="2:8" ht="14.9" customHeight="1">
      <c r="B34" s="513" t="s">
        <v>1154</v>
      </c>
      <c r="C34" s="513"/>
      <c r="D34" s="241"/>
      <c r="E34" s="241"/>
      <c r="F34" s="241"/>
      <c r="G34" s="158"/>
      <c r="H34" s="158"/>
    </row>
    <row r="35" spans="2:8">
      <c r="B35" s="514"/>
      <c r="C35" s="514"/>
      <c r="D35" s="241"/>
      <c r="E35" s="241"/>
      <c r="F35" s="241"/>
      <c r="G35" s="158"/>
      <c r="H35" s="158"/>
    </row>
    <row r="36" spans="2:8" ht="23.75" customHeight="1">
      <c r="B36" s="514"/>
      <c r="C36" s="514"/>
      <c r="D36" s="158"/>
      <c r="E36" s="158"/>
      <c r="F36" s="158"/>
      <c r="G36" s="158"/>
      <c r="H36" s="158"/>
    </row>
    <row r="37" spans="2:8">
      <c r="B37" s="158"/>
      <c r="C37" s="158"/>
      <c r="D37" s="158"/>
      <c r="E37" s="158"/>
      <c r="F37" s="158"/>
      <c r="G37" s="158"/>
      <c r="H37" s="158"/>
    </row>
    <row r="38" spans="2:8">
      <c r="C38" s="158"/>
      <c r="D38" s="158"/>
      <c r="E38" s="158"/>
      <c r="F38" s="158"/>
      <c r="G38" s="158"/>
      <c r="H38" s="158"/>
    </row>
    <row r="39" spans="2:8">
      <c r="B39" s="97" t="s">
        <v>52</v>
      </c>
      <c r="C39" s="100">
        <v>2020</v>
      </c>
      <c r="D39" s="102" t="s">
        <v>132</v>
      </c>
      <c r="E39" s="102" t="s">
        <v>133</v>
      </c>
      <c r="F39" s="102" t="s">
        <v>201</v>
      </c>
      <c r="G39" s="102" t="s">
        <v>261</v>
      </c>
      <c r="H39" s="158"/>
    </row>
    <row r="40" spans="2:8">
      <c r="B40" s="40" t="s">
        <v>262</v>
      </c>
      <c r="C40" s="327">
        <f>SUM(D40:G40)</f>
        <v>215</v>
      </c>
      <c r="D40" s="40">
        <v>191</v>
      </c>
      <c r="E40" s="40">
        <v>24</v>
      </c>
      <c r="F40" s="40">
        <v>0</v>
      </c>
      <c r="G40" s="40">
        <v>0</v>
      </c>
      <c r="H40" s="158"/>
    </row>
    <row r="41" spans="2:8">
      <c r="B41" s="40" t="s">
        <v>263</v>
      </c>
      <c r="C41" s="327">
        <f>SUM(D41:G41)</f>
        <v>215</v>
      </c>
      <c r="D41" s="40">
        <f>D40</f>
        <v>191</v>
      </c>
      <c r="E41" s="40">
        <f>E40</f>
        <v>24</v>
      </c>
      <c r="F41" s="40">
        <v>0</v>
      </c>
      <c r="G41" s="40">
        <v>0</v>
      </c>
      <c r="H41" s="158"/>
    </row>
    <row r="42" spans="2:8">
      <c r="B42" s="40" t="s">
        <v>264</v>
      </c>
      <c r="C42" s="327">
        <f>SUM(D42:G42)</f>
        <v>169</v>
      </c>
      <c r="D42" s="40">
        <v>155</v>
      </c>
      <c r="E42" s="40">
        <v>14</v>
      </c>
      <c r="F42" s="40">
        <v>0</v>
      </c>
      <c r="G42" s="40">
        <v>0</v>
      </c>
      <c r="H42" s="158"/>
    </row>
    <row r="43" spans="2:8">
      <c r="B43" s="9" t="s">
        <v>265</v>
      </c>
      <c r="C43" s="328">
        <f>C42/C40</f>
        <v>0.78604651162790695</v>
      </c>
      <c r="D43" s="325">
        <f>D42/D40</f>
        <v>0.81151832460732987</v>
      </c>
      <c r="E43" s="325">
        <f>E42/E40</f>
        <v>0.58333333333333337</v>
      </c>
      <c r="F43" s="325">
        <v>0</v>
      </c>
      <c r="G43" s="325">
        <v>0</v>
      </c>
      <c r="H43" s="158"/>
    </row>
    <row r="44" spans="2:8">
      <c r="B44" s="268" t="s">
        <v>266</v>
      </c>
      <c r="C44" s="158"/>
      <c r="D44" s="158"/>
      <c r="E44" s="158"/>
      <c r="F44" s="158"/>
      <c r="G44" s="158"/>
      <c r="H44" s="158"/>
    </row>
    <row r="45" spans="2:8">
      <c r="B45" s="158"/>
      <c r="C45" s="158"/>
      <c r="D45" s="158"/>
      <c r="E45" s="158"/>
      <c r="F45" s="158"/>
      <c r="G45" s="158"/>
      <c r="H45" s="158"/>
    </row>
    <row r="46" spans="2:8">
      <c r="B46" s="158"/>
      <c r="C46" s="158"/>
      <c r="D46" s="158"/>
      <c r="E46" s="158"/>
      <c r="F46" s="158"/>
      <c r="G46" s="158"/>
      <c r="H46" s="158"/>
    </row>
    <row r="47" spans="2:8">
      <c r="B47" s="97" t="s">
        <v>53</v>
      </c>
      <c r="C47" s="100">
        <v>2020</v>
      </c>
      <c r="D47" s="102" t="s">
        <v>132</v>
      </c>
      <c r="E47" s="102" t="s">
        <v>133</v>
      </c>
      <c r="F47" s="102" t="s">
        <v>201</v>
      </c>
      <c r="G47" s="102" t="s">
        <v>261</v>
      </c>
      <c r="H47" s="158"/>
    </row>
    <row r="48" spans="2:8">
      <c r="B48" s="40" t="s">
        <v>1083</v>
      </c>
      <c r="C48" s="326">
        <f t="shared" ref="C48:C55" si="0">SUM(D48:G48)</f>
        <v>87</v>
      </c>
      <c r="D48" s="40">
        <v>86</v>
      </c>
      <c r="E48" s="40">
        <v>1</v>
      </c>
      <c r="F48" s="40">
        <v>0</v>
      </c>
      <c r="G48" s="40">
        <v>0</v>
      </c>
      <c r="H48" s="158"/>
    </row>
    <row r="49" spans="2:8">
      <c r="B49" s="40" t="s">
        <v>1084</v>
      </c>
      <c r="C49" s="326">
        <f t="shared" si="0"/>
        <v>90</v>
      </c>
      <c r="D49" s="40">
        <v>89</v>
      </c>
      <c r="E49" s="40">
        <v>1</v>
      </c>
      <c r="F49" s="40">
        <v>0</v>
      </c>
      <c r="G49" s="40">
        <v>0</v>
      </c>
      <c r="H49" s="158"/>
    </row>
    <row r="50" spans="2:8">
      <c r="B50" s="40" t="s">
        <v>1085</v>
      </c>
      <c r="C50" s="326">
        <f t="shared" si="0"/>
        <v>1</v>
      </c>
      <c r="D50" s="40">
        <v>0</v>
      </c>
      <c r="E50" s="40">
        <v>1</v>
      </c>
      <c r="F50" s="40">
        <v>0</v>
      </c>
      <c r="G50" s="40">
        <v>0</v>
      </c>
      <c r="H50" s="158"/>
    </row>
    <row r="51" spans="2:8">
      <c r="B51" s="40" t="s">
        <v>1086</v>
      </c>
      <c r="C51" s="326">
        <f t="shared" si="0"/>
        <v>0</v>
      </c>
      <c r="D51" s="40">
        <v>0</v>
      </c>
      <c r="E51" s="40">
        <v>0</v>
      </c>
      <c r="F51" s="40">
        <v>0</v>
      </c>
      <c r="G51" s="40">
        <v>0</v>
      </c>
      <c r="H51" s="158"/>
    </row>
    <row r="52" spans="2:8">
      <c r="B52" s="40" t="s">
        <v>1087</v>
      </c>
      <c r="C52" s="326">
        <f t="shared" si="0"/>
        <v>32</v>
      </c>
      <c r="D52" s="40">
        <v>15</v>
      </c>
      <c r="E52" s="40">
        <v>17</v>
      </c>
      <c r="F52" s="40">
        <v>0</v>
      </c>
      <c r="G52" s="40">
        <v>0</v>
      </c>
      <c r="H52" s="158"/>
    </row>
    <row r="53" spans="2:8">
      <c r="B53" s="40" t="s">
        <v>1088</v>
      </c>
      <c r="C53" s="326">
        <f t="shared" si="0"/>
        <v>2</v>
      </c>
      <c r="D53" s="40">
        <v>0</v>
      </c>
      <c r="E53" s="40">
        <v>2</v>
      </c>
      <c r="F53" s="40">
        <v>0</v>
      </c>
      <c r="G53" s="40">
        <v>0</v>
      </c>
      <c r="H53" s="158"/>
    </row>
    <row r="54" spans="2:8">
      <c r="B54" s="329" t="s">
        <v>1089</v>
      </c>
      <c r="C54" s="326">
        <f t="shared" si="0"/>
        <v>1</v>
      </c>
      <c r="D54" s="40">
        <v>0</v>
      </c>
      <c r="E54" s="40">
        <v>1</v>
      </c>
      <c r="F54" s="40">
        <v>0</v>
      </c>
      <c r="G54" s="40">
        <v>0</v>
      </c>
      <c r="H54" s="158"/>
    </row>
    <row r="55" spans="2:8">
      <c r="B55" s="329" t="s">
        <v>1090</v>
      </c>
      <c r="C55" s="326">
        <f t="shared" si="0"/>
        <v>2</v>
      </c>
      <c r="D55" s="40">
        <v>1</v>
      </c>
      <c r="E55" s="40">
        <v>1</v>
      </c>
      <c r="F55" s="329">
        <v>0</v>
      </c>
      <c r="G55" s="329">
        <v>0</v>
      </c>
      <c r="H55" s="158"/>
    </row>
    <row r="56" spans="2:8">
      <c r="B56" s="181" t="s">
        <v>182</v>
      </c>
      <c r="C56" s="330">
        <f>SUM(C48:C55)</f>
        <v>215</v>
      </c>
      <c r="D56" s="9">
        <f>SUM(D48:D55)</f>
        <v>191</v>
      </c>
      <c r="E56" s="9">
        <f>SUM(E48:E55)</f>
        <v>24</v>
      </c>
      <c r="F56" s="9">
        <v>0</v>
      </c>
      <c r="G56" s="9">
        <v>0</v>
      </c>
      <c r="H56" s="158"/>
    </row>
    <row r="57" spans="2:8">
      <c r="B57" s="268" t="s">
        <v>266</v>
      </c>
      <c r="C57" s="158"/>
      <c r="D57" s="158"/>
      <c r="E57" s="158"/>
      <c r="F57" s="158"/>
      <c r="G57" s="158"/>
      <c r="H57" s="158"/>
    </row>
    <row r="58" spans="2:8">
      <c r="B58" s="159"/>
      <c r="C58" s="160"/>
      <c r="D58" s="160"/>
      <c r="E58" s="160"/>
      <c r="F58" s="160"/>
      <c r="G58" s="160"/>
      <c r="H58" s="158"/>
    </row>
    <row r="59" spans="2:8">
      <c r="B59" s="159"/>
      <c r="C59" s="160"/>
      <c r="D59" s="160"/>
      <c r="E59" s="160"/>
      <c r="F59" s="160"/>
      <c r="G59" s="160"/>
      <c r="H59" s="158"/>
    </row>
    <row r="78" spans="2:2">
      <c r="B78" s="158"/>
    </row>
  </sheetData>
  <sheetProtection algorithmName="SHA-512" hashValue="3yVzbxrmlzJBsq8bA6ivAyg071BWiles4R3M955E4zgxP9hXQasghdN0NJwmDfE1CfJYcaouMHqJiho0I2KkhA==" saltValue="k/CNEwREXHAFsDE2OHlxIw==" spinCount="100000" sheet="1" objects="1" scenarios="1"/>
  <mergeCells count="9">
    <mergeCell ref="B34:C36"/>
    <mergeCell ref="B13:D13"/>
    <mergeCell ref="B27:F28"/>
    <mergeCell ref="B25:D25"/>
    <mergeCell ref="B14:D14"/>
    <mergeCell ref="B22:D22"/>
    <mergeCell ref="B23:D23"/>
    <mergeCell ref="B24:D24"/>
    <mergeCell ref="B26:D26"/>
  </mergeCells>
  <pageMargins left="0.7" right="0.7" top="0.75" bottom="0.75" header="0.3" footer="0.3"/>
  <pageSetup paperSize="9"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70B7-7BF3-45D7-A6E0-CE4C022BE7F3}">
  <sheetPr codeName="Sheet16"/>
  <dimension ref="B2:L13"/>
  <sheetViews>
    <sheetView workbookViewId="0">
      <selection activeCell="B16" sqref="B16"/>
    </sheetView>
  </sheetViews>
  <sheetFormatPr defaultColWidth="8.54296875" defaultRowHeight="14.5"/>
  <cols>
    <col min="1" max="1" width="3.453125" style="19" customWidth="1"/>
    <col min="2" max="2" width="54.453125" style="19" customWidth="1"/>
    <col min="3" max="3" width="51.08984375" style="19" customWidth="1"/>
    <col min="4" max="5" width="25.453125" style="19" customWidth="1"/>
    <col min="6" max="7" width="8.54296875" style="19"/>
    <col min="8" max="8" width="9.54296875" style="19" customWidth="1"/>
    <col min="9" max="16384" width="8.54296875" style="19"/>
  </cols>
  <sheetData>
    <row r="2" spans="2:12">
      <c r="C2" s="107" t="s">
        <v>102</v>
      </c>
    </row>
    <row r="7" spans="2:12">
      <c r="B7" s="99" t="s">
        <v>267</v>
      </c>
    </row>
    <row r="8" spans="2:12">
      <c r="B8" s="97" t="s">
        <v>54</v>
      </c>
      <c r="C8" s="396">
        <v>2020</v>
      </c>
    </row>
    <row r="9" spans="2:12" ht="19">
      <c r="B9" s="290" t="s">
        <v>268</v>
      </c>
      <c r="C9" s="134" t="s">
        <v>1091</v>
      </c>
      <c r="L9" s="310"/>
    </row>
    <row r="10" spans="2:12">
      <c r="B10" s="290" t="s">
        <v>269</v>
      </c>
      <c r="C10" s="134">
        <v>3</v>
      </c>
      <c r="L10" s="310" t="s">
        <v>182</v>
      </c>
    </row>
    <row r="11" spans="2:12">
      <c r="B11" s="290" t="s">
        <v>270</v>
      </c>
      <c r="C11" s="208">
        <v>1</v>
      </c>
    </row>
    <row r="12" spans="2:12">
      <c r="B12" s="290" t="s">
        <v>271</v>
      </c>
      <c r="C12" s="134">
        <v>798</v>
      </c>
    </row>
    <row r="13" spans="2:12" ht="24" customHeight="1" thickBot="1">
      <c r="B13" s="228" t="s">
        <v>272</v>
      </c>
      <c r="C13" s="187" t="s">
        <v>1153</v>
      </c>
    </row>
  </sheetData>
  <sheetProtection algorithmName="SHA-512" hashValue="xZL1OqS1abwQcDMJQMRffQULtWyxZjIGXkyX8L91ceNZS1bycuNVmVvrE8iBxq8yIIfTBfYZ7fqrOb8MDv0cfg==" saltValue="AbhJKbzmqEP3b+USWfuVN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CDF2-C63B-4801-80A6-6F96470E4D2F}">
  <dimension ref="B2:E11"/>
  <sheetViews>
    <sheetView topLeftCell="A10" workbookViewId="0">
      <selection activeCell="C11" sqref="C11"/>
    </sheetView>
  </sheetViews>
  <sheetFormatPr defaultColWidth="8.54296875" defaultRowHeight="14.5"/>
  <cols>
    <col min="1" max="1" width="3.453125" style="19" customWidth="1"/>
    <col min="2" max="2" width="42.54296875" style="19" customWidth="1"/>
    <col min="3" max="5" width="34.453125" style="19" customWidth="1"/>
    <col min="6" max="6" width="8.54296875" style="19"/>
    <col min="7" max="7" width="9.54296875" style="19" customWidth="1"/>
    <col min="8" max="8" width="8.54296875" style="19"/>
    <col min="9" max="9" width="11.54296875" style="19" customWidth="1"/>
    <col min="10" max="16384" width="8.54296875" style="19"/>
  </cols>
  <sheetData>
    <row r="2" spans="2:5">
      <c r="E2" s="107" t="s">
        <v>102</v>
      </c>
    </row>
    <row r="6" spans="2:5">
      <c r="B6" s="360" t="s">
        <v>273</v>
      </c>
    </row>
    <row r="7" spans="2:5">
      <c r="B7" s="97" t="s">
        <v>56</v>
      </c>
      <c r="C7" s="396" t="s">
        <v>274</v>
      </c>
      <c r="D7" s="396" t="s">
        <v>275</v>
      </c>
      <c r="E7" s="396" t="s">
        <v>276</v>
      </c>
    </row>
    <row r="8" spans="2:5" ht="68.900000000000006" customHeight="1">
      <c r="B8" s="290" t="s">
        <v>277</v>
      </c>
      <c r="C8" s="254" t="s">
        <v>1092</v>
      </c>
      <c r="D8" s="271" t="s">
        <v>278</v>
      </c>
      <c r="E8" s="253" t="s">
        <v>279</v>
      </c>
    </row>
    <row r="9" spans="2:5" ht="66.650000000000006" customHeight="1">
      <c r="B9" s="290" t="s">
        <v>280</v>
      </c>
      <c r="C9" s="253" t="s">
        <v>281</v>
      </c>
      <c r="D9" s="271" t="s">
        <v>278</v>
      </c>
      <c r="E9" s="254" t="s">
        <v>282</v>
      </c>
    </row>
    <row r="10" spans="2:5" ht="28.5">
      <c r="B10" s="290" t="s">
        <v>283</v>
      </c>
      <c r="C10" s="518" t="s">
        <v>1152</v>
      </c>
      <c r="D10" s="518"/>
      <c r="E10" s="518"/>
    </row>
    <row r="11" spans="2:5" ht="99" customHeight="1" thickBot="1">
      <c r="B11" s="364" t="s">
        <v>284</v>
      </c>
      <c r="C11" s="270" t="s">
        <v>1093</v>
      </c>
      <c r="D11" s="291" t="s">
        <v>227</v>
      </c>
      <c r="E11" s="270" t="s">
        <v>285</v>
      </c>
    </row>
  </sheetData>
  <sheetProtection algorithmName="SHA-512" hashValue="27Yd3zMDJy7NZrNU9RzLQ7WUDwHgku2T7TGRtrQyIzWmUglR3W/xPtcUgr2cfHY3h0P5q9XCmZpLjSEtVgQf7A==" saltValue="PsywFZ1EYqqO2c/3pgoRwg==" spinCount="100000" sheet="1" objects="1" scenarios="1"/>
  <mergeCells count="1">
    <mergeCell ref="C10:E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db5374-263c-447c-918a-fec4c252645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628d337-fbf6-429b-97ad-c143d6e43b6f" ContentTypeId="0x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D71A122F3EA549499BB92A3919E8DC1C" ma:contentTypeVersion="12" ma:contentTypeDescription="Create a new document." ma:contentTypeScope="" ma:versionID="7e266246830febd0fa42ed9bf38cfe3b">
  <xsd:schema xmlns:xsd="http://www.w3.org/2001/XMLSchema" xmlns:xs="http://www.w3.org/2001/XMLSchema" xmlns:p="http://schemas.microsoft.com/office/2006/metadata/properties" xmlns:ns2="72db5374-263c-447c-918a-fec4c252645d" xmlns:ns3="928eb356-f86e-4c03-9858-fc19fa9a15a6" xmlns:ns4="b117b7e2-46a7-4f88-9c01-77ff147b9278" targetNamespace="http://schemas.microsoft.com/office/2006/metadata/properties" ma:root="true" ma:fieldsID="931a1c8d62c5a699741047f66cfe99e3" ns2:_="" ns3:_="" ns4:_="">
    <xsd:import namespace="72db5374-263c-447c-918a-fec4c252645d"/>
    <xsd:import namespace="928eb356-f86e-4c03-9858-fc19fa9a15a6"/>
    <xsd:import namespace="b117b7e2-46a7-4f88-9c01-77ff147b9278"/>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b5374-263c-447c-918a-fec4c252645d" elementFormDefault="qualified">
    <xsd:import namespace="http://schemas.microsoft.com/office/2006/documentManagement/types"/>
    <xsd:import namespace="http://schemas.microsoft.com/office/infopath/2007/PartnerControls"/>
    <xsd:element name="TaxCatchAll" ma:index="2" nillable="true" ma:displayName="Taxonomy Catch All Column" ma:hidden="true" ma:list="{9cb797e2-4a96-425a-bf3a-2b2aa017476c}" ma:internalName="TaxCatchAll" ma:showField="CatchAllData" ma:web="b117b7e2-46a7-4f88-9c01-77ff147b9278">
      <xsd:complexType>
        <xsd:complexContent>
          <xsd:extension base="dms:MultiChoiceLookup">
            <xsd:sequence>
              <xsd:element name="Value" type="dms:Lookup" maxOccurs="unbounded" minOccurs="0" nillable="true"/>
            </xsd:sequence>
          </xsd:extension>
        </xsd:complexContent>
      </xsd:complexType>
    </xsd:element>
    <xsd:element name="TaxCatchAllLabel" ma:index="3" nillable="true" ma:displayName="Taxonomy Catch All Column1" ma:hidden="true" ma:list="{9cb797e2-4a96-425a-bf3a-2b2aa017476c}" ma:internalName="TaxCatchAllLabel" ma:readOnly="true" ma:showField="CatchAllDataLabel" ma:web="b117b7e2-46a7-4f88-9c01-77ff147b92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8eb356-f86e-4c03-9858-fc19fa9a15a6"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internalName="MediaServiceKeyPoints"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17b7e2-46a7-4f88-9c01-77ff147b927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7E3327-9BB0-4BB1-9494-1D1BC8161B01}">
  <ds:schemaRefs>
    <ds:schemaRef ds:uri="http://purl.org/dc/elements/1.1/"/>
    <ds:schemaRef ds:uri="928eb356-f86e-4c03-9858-fc19fa9a15a6"/>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72db5374-263c-447c-918a-fec4c252645d"/>
    <ds:schemaRef ds:uri="http://schemas.openxmlformats.org/package/2006/metadata/core-properties"/>
    <ds:schemaRef ds:uri="b117b7e2-46a7-4f88-9c01-77ff147b9278"/>
    <ds:schemaRef ds:uri="http://www.w3.org/XML/1998/namespace"/>
  </ds:schemaRefs>
</ds:datastoreItem>
</file>

<file path=customXml/itemProps2.xml><?xml version="1.0" encoding="utf-8"?>
<ds:datastoreItem xmlns:ds="http://schemas.openxmlformats.org/officeDocument/2006/customXml" ds:itemID="{ADED1FCF-B10E-490B-88A7-F956958DE75C}">
  <ds:schemaRefs>
    <ds:schemaRef ds:uri="http://schemas.microsoft.com/sharepoint/v3/contenttype/forms"/>
  </ds:schemaRefs>
</ds:datastoreItem>
</file>

<file path=customXml/itemProps3.xml><?xml version="1.0" encoding="utf-8"?>
<ds:datastoreItem xmlns:ds="http://schemas.openxmlformats.org/officeDocument/2006/customXml" ds:itemID="{9FD93EFB-39FC-4E82-BD96-1B5762F50019}">
  <ds:schemaRefs>
    <ds:schemaRef ds:uri="Microsoft.SharePoint.Taxonomy.ContentTypeSync"/>
  </ds:schemaRefs>
</ds:datastoreItem>
</file>

<file path=customXml/itemProps4.xml><?xml version="1.0" encoding="utf-8"?>
<ds:datastoreItem xmlns:ds="http://schemas.openxmlformats.org/officeDocument/2006/customXml" ds:itemID="{BD254FB0-0CD0-451A-BDEC-04754D921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b5374-263c-447c-918a-fec4c252645d"/>
    <ds:schemaRef ds:uri="928eb356-f86e-4c03-9858-fc19fa9a15a6"/>
    <ds:schemaRef ds:uri="b117b7e2-46a7-4f88-9c01-77ff147b9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5</vt:i4>
      </vt:variant>
    </vt:vector>
  </HeadingPairs>
  <TitlesOfParts>
    <vt:vector size="28" baseType="lpstr">
      <vt:lpstr>Home</vt:lpstr>
      <vt:lpstr>Data Contents</vt:lpstr>
      <vt:lpstr>Economic Contributions</vt:lpstr>
      <vt:lpstr>Safety</vt:lpstr>
      <vt:lpstr>Health</vt:lpstr>
      <vt:lpstr>People</vt:lpstr>
      <vt:lpstr>Communities &amp; Human Rights </vt:lpstr>
      <vt:lpstr>Artisanal Mining</vt:lpstr>
      <vt:lpstr>Resettlement</vt:lpstr>
      <vt:lpstr>Emissions</vt:lpstr>
      <vt:lpstr>Energy</vt:lpstr>
      <vt:lpstr>Water</vt:lpstr>
      <vt:lpstr>Tailings</vt:lpstr>
      <vt:lpstr>Biodiversity &amp; Environment</vt:lpstr>
      <vt:lpstr>Waste</vt:lpstr>
      <vt:lpstr>Closure</vt:lpstr>
      <vt:lpstr>GRI Index</vt:lpstr>
      <vt:lpstr>TCFD</vt:lpstr>
      <vt:lpstr>RGMP</vt:lpstr>
      <vt:lpstr>WEF IBC Metrics</vt:lpstr>
      <vt:lpstr>Equator Principles</vt:lpstr>
      <vt:lpstr>IFC Performance Standards</vt:lpstr>
      <vt:lpstr>SASB</vt:lpstr>
      <vt:lpstr>'Economic Contributions'!Print_Area</vt:lpstr>
      <vt:lpstr>Energy!Print_Area</vt:lpstr>
      <vt:lpstr>Health!Print_Area</vt:lpstr>
      <vt:lpstr>Home!Print_Area</vt:lpstr>
      <vt:lpstr>Safety!Print_Area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Kerkvliet, Tanya</dc:creator>
  <cp:keywords/>
  <dc:description/>
  <cp:lastModifiedBy>Jessica Volich</cp:lastModifiedBy>
  <cp:revision/>
  <dcterms:created xsi:type="dcterms:W3CDTF">2021-03-04T09:21:46Z</dcterms:created>
  <dcterms:modified xsi:type="dcterms:W3CDTF">2021-04-30T10:42:38Z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0x010100D71A122F3EA549499BB92A3919E8DC1C</vt:lpwstr>
  </property>
</Properties>
</file>